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defaultThemeVersion="166925"/>
  <mc:AlternateContent xmlns:mc="http://schemas.openxmlformats.org/markup-compatibility/2006">
    <mc:Choice Requires="x15">
      <x15ac:absPath xmlns:x15ac="http://schemas.microsoft.com/office/spreadsheetml/2010/11/ac" url="C:\Users\Albert Mao\Documents\Files\Employment\Self\OptimalLazyRebalancing\Website\"/>
    </mc:Choice>
  </mc:AlternateContent>
  <xr:revisionPtr revIDLastSave="0" documentId="13_ncr:1_{0915C5A5-3978-44F9-B879-BE74500DE517}" xr6:coauthVersionLast="47" xr6:coauthVersionMax="47" xr10:uidLastSave="{00000000-0000-0000-0000-000000000000}"/>
  <bookViews>
    <workbookView xWindow="4380" yWindow="-120" windowWidth="24540" windowHeight="16440" activeTab="2" xr2:uid="{5395702F-AF2A-4DEE-BBDC-4B530C72FBA7}"/>
  </bookViews>
  <sheets>
    <sheet name="Asset table" sheetId="1" r:id="rId1"/>
    <sheet name="Rebalancing calculation" sheetId="3" r:id="rId2"/>
    <sheet name="About" sheetId="4" r:id="rId3"/>
  </sheets>
  <definedNames>
    <definedName name="contributionAmount">'Asset table'!$A$11</definedName>
    <definedName name="finalTotal">'Rebalancing calculation'!$G$2</definedName>
    <definedName name="initialTotal">'Asset table'!$C$7</definedName>
    <definedName name="optimalDeviation">'Rebalancing calculation'!$G$4</definedName>
  </definedNames>
  <calcPr calcId="191029" iterateDelta="1E-4"/>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3" i="1" l="1"/>
  <c r="H2" i="1"/>
  <c r="F7" i="1"/>
  <c r="C7" i="1"/>
  <c r="D5" i="1" s="1"/>
  <c r="D4" i="1" l="1"/>
  <c r="D3" i="1"/>
  <c r="D7" i="1" s="1"/>
  <c r="D2" i="1"/>
  <c r="A3" i="3"/>
  <c r="A4" i="3" s="1"/>
  <c r="A5" i="3" s="1"/>
  <c r="A6" i="3" s="1"/>
  <c r="A7" i="3" s="1"/>
  <c r="A8" i="3" s="1"/>
  <c r="A9" i="3" s="1"/>
  <c r="A10" i="3" s="1"/>
  <c r="A11" i="3" s="1"/>
  <c r="A12" i="3" s="1"/>
  <c r="A13" i="3" s="1"/>
  <c r="A14" i="3" s="1"/>
  <c r="A15" i="3" s="1"/>
  <c r="A16" i="3" s="1"/>
  <c r="A17" i="3" s="1"/>
  <c r="A18" i="3" s="1"/>
  <c r="A19" i="3" s="1"/>
  <c r="A20" i="3" s="1"/>
  <c r="A21" i="3" s="1"/>
  <c r="A22" i="3" s="1"/>
  <c r="A23" i="3" s="1"/>
  <c r="A24" i="3" s="1"/>
  <c r="A25" i="3" s="1"/>
  <c r="A26" i="3" s="1"/>
  <c r="A27" i="3" s="1"/>
  <c r="A28" i="3" s="1"/>
  <c r="A29" i="3" s="1"/>
  <c r="A30" i="3" s="1"/>
  <c r="A31" i="3" s="1"/>
  <c r="A32" i="3" s="1"/>
  <c r="A33" i="3" s="1"/>
  <c r="A34" i="3" s="1"/>
  <c r="A35" i="3" s="1"/>
  <c r="A36" i="3" s="1"/>
  <c r="A37" i="3" s="1"/>
  <c r="A38" i="3" s="1"/>
  <c r="A39" i="3" s="1"/>
  <c r="A40" i="3" s="1"/>
  <c r="A41" i="3" s="1"/>
  <c r="A42" i="3" s="1"/>
  <c r="A43" i="3" s="1"/>
  <c r="A44" i="3" s="1"/>
  <c r="A45" i="3" s="1"/>
  <c r="A46" i="3" s="1"/>
  <c r="A47" i="3" s="1"/>
  <c r="A48" i="3" s="1"/>
  <c r="A49" i="3" s="1"/>
  <c r="A50" i="3" s="1"/>
  <c r="A51" i="3" s="1"/>
  <c r="A52" i="3" s="1"/>
  <c r="A53" i="3" s="1"/>
  <c r="A54" i="3" s="1"/>
  <c r="A55" i="3" s="1"/>
  <c r="A56" i="3" s="1"/>
  <c r="A57" i="3" s="1"/>
  <c r="A58" i="3" s="1"/>
  <c r="A59" i="3" s="1"/>
  <c r="A60" i="3" s="1"/>
  <c r="A61" i="3" s="1"/>
  <c r="A62" i="3" s="1"/>
  <c r="A63" i="3" s="1"/>
  <c r="A64" i="3" s="1"/>
  <c r="A65" i="3" s="1"/>
  <c r="A66" i="3" s="1"/>
  <c r="G2" i="3" l="1"/>
  <c r="C2" i="3" l="1" a="1"/>
  <c r="C2" i="3" s="1"/>
  <c r="D2" i="3" s="1"/>
  <c r="E2" i="3" l="1" a="1"/>
  <c r="E2" i="3" s="1"/>
  <c r="C3" i="3" l="1"/>
  <c r="B3" i="3"/>
  <c r="D3" i="3" s="1"/>
  <c r="E3" i="3" s="1" a="1"/>
  <c r="E3" i="3" s="1"/>
  <c r="B4" i="3" s="1"/>
  <c r="C4" i="3" l="1"/>
  <c r="D4" i="3" s="1"/>
  <c r="E4" i="3" a="1"/>
  <c r="E4" i="3" l="1"/>
  <c r="B5" i="3" s="1"/>
  <c r="C5" i="3" l="1"/>
  <c r="D5" i="3" s="1"/>
  <c r="E5" i="3" s="1" a="1"/>
  <c r="E5" i="3" s="1"/>
  <c r="B6" i="3" s="1"/>
  <c r="C6" i="3" l="1"/>
  <c r="D6" i="3" s="1"/>
  <c r="E6" i="3" l="1" a="1"/>
  <c r="E6" i="3" s="1"/>
  <c r="B7" i="3" s="1"/>
  <c r="C7" i="3" l="1"/>
  <c r="D7" i="3" s="1"/>
  <c r="E7" i="3" l="1" a="1"/>
  <c r="E7" i="3" s="1"/>
  <c r="B8" i="3" s="1"/>
  <c r="C8" i="3" l="1"/>
  <c r="D8" i="3" s="1"/>
  <c r="E8" i="3" l="1" a="1"/>
  <c r="E8" i="3" s="1"/>
  <c r="B9" i="3" s="1"/>
  <c r="C9" i="3" l="1"/>
  <c r="D9" i="3" s="1"/>
  <c r="E9" i="3" l="1" a="1"/>
  <c r="E9" i="3" s="1"/>
  <c r="B10" i="3" s="1"/>
  <c r="C10" i="3" l="1"/>
  <c r="D10" i="3" s="1"/>
  <c r="E10" i="3" l="1" a="1"/>
  <c r="E10" i="3" s="1"/>
  <c r="B11" i="3" s="1"/>
  <c r="C11" i="3" l="1"/>
  <c r="D11" i="3" s="1"/>
  <c r="E11" i="3" l="1" a="1"/>
  <c r="E11" i="3" s="1"/>
  <c r="B12" i="3" s="1"/>
  <c r="C12" i="3" l="1"/>
  <c r="D12" i="3" s="1"/>
  <c r="E12" i="3" l="1" a="1"/>
  <c r="E12" i="3" s="1"/>
  <c r="B13" i="3" s="1"/>
  <c r="C13" i="3" l="1"/>
  <c r="D13" i="3" s="1"/>
  <c r="E13" i="3" l="1" a="1"/>
  <c r="E13" i="3" s="1"/>
  <c r="B14" i="3" s="1"/>
  <c r="C14" i="3" l="1"/>
  <c r="D14" i="3" s="1"/>
  <c r="E14" i="3" l="1" a="1"/>
  <c r="E14" i="3" s="1"/>
  <c r="B15" i="3" s="1"/>
  <c r="C15" i="3" l="1"/>
  <c r="D15" i="3" s="1"/>
  <c r="E15" i="3" l="1" a="1"/>
  <c r="E15" i="3" s="1"/>
  <c r="B16" i="3" s="1"/>
  <c r="C16" i="3" l="1"/>
  <c r="D16" i="3" s="1"/>
  <c r="E16" i="3" l="1" a="1"/>
  <c r="E16" i="3" s="1"/>
  <c r="B17" i="3" s="1"/>
  <c r="C17" i="3" l="1"/>
  <c r="D17" i="3" s="1"/>
  <c r="E17" i="3" l="1" a="1"/>
  <c r="E17" i="3" s="1"/>
  <c r="B18" i="3" s="1"/>
  <c r="C18" i="3" l="1"/>
  <c r="D18" i="3" s="1"/>
  <c r="E18" i="3" l="1" a="1"/>
  <c r="E18" i="3" s="1"/>
  <c r="B19" i="3" s="1"/>
  <c r="C19" i="3" l="1"/>
  <c r="D19" i="3" s="1"/>
  <c r="E19" i="3" l="1" a="1"/>
  <c r="E19" i="3" s="1"/>
  <c r="B20" i="3" s="1"/>
  <c r="C20" i="3" l="1"/>
  <c r="D20" i="3" s="1"/>
  <c r="E20" i="3" l="1" a="1"/>
  <c r="E20" i="3" s="1"/>
  <c r="B21" i="3" s="1"/>
  <c r="C21" i="3" l="1"/>
  <c r="D21" i="3" s="1"/>
  <c r="E21" i="3" s="1" a="1"/>
  <c r="E21" i="3" s="1"/>
  <c r="B22" i="3" l="1"/>
  <c r="C22" i="3"/>
  <c r="D22" i="3" l="1"/>
  <c r="E22" i="3" a="1"/>
  <c r="E22" i="3" l="1"/>
  <c r="B23" i="3" s="1"/>
  <c r="C23" i="3" l="1"/>
  <c r="D23" i="3" s="1"/>
  <c r="E23" i="3" a="1"/>
  <c r="E23" i="3" l="1"/>
  <c r="B24" i="3" s="1"/>
  <c r="C24" i="3" l="1"/>
  <c r="D24" i="3" s="1"/>
  <c r="E24" i="3" a="1"/>
  <c r="E24" i="3" l="1"/>
  <c r="B25" i="3" s="1"/>
  <c r="C25" i="3" l="1"/>
  <c r="D25" i="3" s="1"/>
  <c r="E25" i="3" a="1"/>
  <c r="E25" i="3" l="1"/>
  <c r="B26" i="3" s="1"/>
  <c r="C26" i="3" l="1"/>
  <c r="D26" i="3" s="1"/>
  <c r="E26" i="3" a="1"/>
  <c r="E26" i="3" s="1"/>
  <c r="B27" i="3" s="1"/>
  <c r="C27" i="3" l="1"/>
  <c r="D27" i="3" s="1"/>
  <c r="E27" i="3" l="1" a="1"/>
  <c r="E27" i="3" s="1"/>
  <c r="B28" i="3" s="1"/>
  <c r="C28" i="3" l="1"/>
  <c r="D28" i="3" s="1"/>
  <c r="E28" i="3" l="1" a="1"/>
  <c r="E28" i="3" s="1"/>
  <c r="B29" i="3" s="1"/>
  <c r="C29" i="3" l="1"/>
  <c r="D29" i="3" s="1"/>
  <c r="E29" i="3" l="1" a="1"/>
  <c r="E29" i="3" s="1"/>
  <c r="B30" i="3" s="1"/>
  <c r="C30" i="3" l="1"/>
  <c r="D30" i="3" s="1"/>
  <c r="E30" i="3" l="1" a="1"/>
  <c r="E30" i="3" s="1"/>
  <c r="B31" i="3" s="1"/>
  <c r="C31" i="3" l="1"/>
  <c r="D31" i="3" s="1"/>
  <c r="E31" i="3" l="1" a="1"/>
  <c r="E31" i="3" s="1"/>
  <c r="B32" i="3" s="1"/>
  <c r="C32" i="3" l="1"/>
  <c r="D32" i="3" s="1"/>
  <c r="E32" i="3" l="1" a="1"/>
  <c r="E32" i="3" s="1"/>
  <c r="B33" i="3" s="1"/>
  <c r="C33" i="3" l="1"/>
  <c r="D33" i="3" s="1"/>
  <c r="E33" i="3" l="1" a="1"/>
  <c r="E33" i="3" s="1"/>
  <c r="B34" i="3" s="1"/>
  <c r="C34" i="3" l="1"/>
  <c r="D34" i="3" s="1"/>
  <c r="E34" i="3" l="1" a="1"/>
  <c r="E34" i="3" s="1"/>
  <c r="B35" i="3" s="1"/>
  <c r="C35" i="3" l="1"/>
  <c r="D35" i="3" s="1"/>
  <c r="E35" i="3" l="1" a="1"/>
  <c r="E35" i="3" s="1"/>
  <c r="B36" i="3" s="1"/>
  <c r="C36" i="3" l="1"/>
  <c r="D36" i="3" s="1"/>
  <c r="E36" i="3" l="1" a="1"/>
  <c r="E36" i="3" s="1"/>
  <c r="B37" i="3" s="1"/>
  <c r="C37" i="3" l="1"/>
  <c r="D37" i="3" s="1"/>
  <c r="E37" i="3" l="1" a="1"/>
  <c r="E37" i="3" s="1"/>
  <c r="B38" i="3" s="1"/>
  <c r="C38" i="3" l="1"/>
  <c r="D38" i="3" s="1"/>
  <c r="E38" i="3" l="1" a="1"/>
  <c r="E38" i="3" s="1"/>
  <c r="B39" i="3" s="1"/>
  <c r="C39" i="3" l="1"/>
  <c r="D39" i="3" s="1"/>
  <c r="E39" i="3" l="1" a="1"/>
  <c r="E39" i="3" s="1"/>
  <c r="B40" i="3" s="1"/>
  <c r="C40" i="3" l="1"/>
  <c r="D40" i="3" s="1"/>
  <c r="E40" i="3" l="1" a="1"/>
  <c r="E40" i="3" s="1"/>
  <c r="B41" i="3" s="1"/>
  <c r="C41" i="3" l="1"/>
  <c r="D41" i="3" s="1"/>
  <c r="E41" i="3" l="1" a="1"/>
  <c r="E41" i="3" s="1"/>
  <c r="B42" i="3" s="1"/>
  <c r="C42" i="3" l="1"/>
  <c r="D42" i="3" s="1"/>
  <c r="E42" i="3" l="1" a="1"/>
  <c r="E42" i="3" s="1"/>
  <c r="B43" i="3" s="1"/>
  <c r="C43" i="3" l="1"/>
  <c r="D43" i="3" s="1"/>
  <c r="E43" i="3" l="1" a="1"/>
  <c r="E43" i="3" s="1"/>
  <c r="B44" i="3" s="1"/>
  <c r="C44" i="3" l="1"/>
  <c r="D44" i="3" s="1"/>
  <c r="E44" i="3" l="1" a="1"/>
  <c r="E44" i="3" s="1"/>
  <c r="B45" i="3" s="1"/>
  <c r="C45" i="3" l="1"/>
  <c r="D45" i="3" s="1"/>
  <c r="E45" i="3" l="1" a="1"/>
  <c r="E45" i="3" s="1"/>
  <c r="B46" i="3" s="1"/>
  <c r="C46" i="3" l="1"/>
  <c r="D46" i="3" s="1"/>
  <c r="E46" i="3" l="1" a="1"/>
  <c r="E46" i="3" s="1"/>
  <c r="B47" i="3" s="1"/>
  <c r="C47" i="3" l="1"/>
  <c r="D47" i="3" s="1"/>
  <c r="E47" i="3" l="1" a="1"/>
  <c r="E47" i="3" s="1"/>
  <c r="B48" i="3" s="1"/>
  <c r="C48" i="3" l="1"/>
  <c r="D48" i="3" s="1"/>
  <c r="E48" i="3" l="1" a="1"/>
  <c r="E48" i="3" s="1"/>
  <c r="B49" i="3" s="1"/>
  <c r="C49" i="3" l="1"/>
  <c r="D49" i="3" s="1"/>
  <c r="E49" i="3" l="1" a="1"/>
  <c r="E49" i="3" s="1"/>
  <c r="B50" i="3" s="1"/>
  <c r="C50" i="3" l="1"/>
  <c r="D50" i="3" s="1"/>
  <c r="E50" i="3" l="1" a="1"/>
  <c r="E50" i="3" s="1"/>
  <c r="B51" i="3" s="1"/>
  <c r="C51" i="3" l="1"/>
  <c r="D51" i="3" s="1"/>
  <c r="E51" i="3" l="1" a="1"/>
  <c r="E51" i="3" s="1"/>
  <c r="B52" i="3" s="1"/>
  <c r="C52" i="3" l="1"/>
  <c r="D52" i="3" s="1"/>
  <c r="E52" i="3" l="1" a="1"/>
  <c r="E52" i="3" s="1"/>
  <c r="B53" i="3" s="1"/>
  <c r="C53" i="3" l="1"/>
  <c r="D53" i="3" s="1"/>
  <c r="E53" i="3" l="1" a="1"/>
  <c r="E53" i="3" s="1"/>
  <c r="B54" i="3" s="1"/>
  <c r="C54" i="3" l="1"/>
  <c r="D54" i="3" s="1"/>
  <c r="E54" i="3" l="1" a="1"/>
  <c r="E54" i="3" s="1"/>
  <c r="B55" i="3" s="1"/>
  <c r="C55" i="3" l="1"/>
  <c r="D55" i="3" s="1"/>
  <c r="E55" i="3" l="1" a="1"/>
  <c r="E55" i="3" s="1"/>
  <c r="B56" i="3" s="1"/>
  <c r="C56" i="3" l="1"/>
  <c r="D56" i="3" s="1"/>
  <c r="E56" i="3" l="1" a="1"/>
  <c r="E56" i="3" s="1"/>
  <c r="B57" i="3" s="1"/>
  <c r="C57" i="3" l="1"/>
  <c r="D57" i="3" s="1"/>
  <c r="E57" i="3" l="1" a="1"/>
  <c r="E57" i="3" s="1"/>
  <c r="B58" i="3" s="1"/>
  <c r="C58" i="3" l="1"/>
  <c r="D58" i="3" s="1"/>
  <c r="E58" i="3" l="1" a="1"/>
  <c r="E58" i="3" s="1"/>
  <c r="B59" i="3" s="1"/>
  <c r="C59" i="3" l="1"/>
  <c r="D59" i="3" s="1"/>
  <c r="E59" i="3" l="1" a="1"/>
  <c r="E59" i="3" s="1"/>
  <c r="B60" i="3" s="1"/>
  <c r="C60" i="3" l="1"/>
  <c r="D60" i="3" s="1"/>
  <c r="E60" i="3" l="1" a="1"/>
  <c r="E60" i="3" s="1"/>
  <c r="B61" i="3" s="1"/>
  <c r="C61" i="3" l="1"/>
  <c r="D61" i="3" s="1"/>
  <c r="E61" i="3" l="1" a="1"/>
  <c r="E61" i="3" s="1"/>
  <c r="B62" i="3" s="1"/>
  <c r="C62" i="3" l="1"/>
  <c r="D62" i="3" s="1"/>
  <c r="E62" i="3" l="1" a="1"/>
  <c r="E62" i="3" s="1"/>
  <c r="B63" i="3" s="1"/>
  <c r="C63" i="3" l="1"/>
  <c r="D63" i="3" s="1"/>
  <c r="E63" i="3" l="1" a="1"/>
  <c r="E63" i="3" s="1"/>
  <c r="B64" i="3" s="1"/>
  <c r="C64" i="3" l="1"/>
  <c r="D64" i="3" s="1"/>
  <c r="E64" i="3" l="1" a="1"/>
  <c r="E64" i="3" s="1"/>
  <c r="B65" i="3" s="1"/>
  <c r="C65" i="3" l="1"/>
  <c r="D65" i="3" s="1"/>
  <c r="E65" i="3" l="1" a="1"/>
  <c r="E65" i="3" s="1"/>
  <c r="B66" i="3" s="1"/>
  <c r="C66" i="3" l="1"/>
  <c r="D66" i="3" s="1"/>
  <c r="E66" i="3" l="1" a="1"/>
  <c r="E66" i="3" s="1"/>
  <c r="G4" i="3"/>
  <c r="G4" i="1" l="1"/>
  <c r="G2" i="1"/>
  <c r="G3" i="1"/>
  <c r="E3" i="1" s="1"/>
  <c r="G5" i="1"/>
  <c r="E5" i="1" l="1"/>
  <c r="H5" i="1"/>
  <c r="E2" i="1"/>
  <c r="G7" i="1"/>
  <c r="E4" i="1"/>
  <c r="H4" i="1"/>
  <c r="E7" i="1" l="1"/>
</calcChain>
</file>

<file path=xl/sharedStrings.xml><?xml version="1.0" encoding="utf-8"?>
<sst xmlns="http://schemas.openxmlformats.org/spreadsheetml/2006/main" count="26" uniqueCount="25">
  <si>
    <t>Asset name</t>
  </si>
  <si>
    <t>Share price</t>
  </si>
  <si>
    <t>Initial value</t>
  </si>
  <si>
    <t>Initial portion</t>
  </si>
  <si>
    <t>Final portion</t>
  </si>
  <si>
    <t>Target allocation</t>
  </si>
  <si>
    <t>Bond fund</t>
  </si>
  <si>
    <t>TIPS fund</t>
  </si>
  <si>
    <t>Domestic Stock ETF</t>
  </si>
  <si>
    <t>International Stock ETF</t>
  </si>
  <si>
    <t>Amount to contribute</t>
  </si>
  <si>
    <t>Totals</t>
  </si>
  <si>
    <t>Iteration</t>
  </si>
  <si>
    <t>Final total</t>
  </si>
  <si>
    <t>Resulting contribution requirement</t>
  </si>
  <si>
    <t>Optimal deviation</t>
  </si>
  <si>
    <t>Lo fractional deviation</t>
  </si>
  <si>
    <t>Hi fractional deviation</t>
  </si>
  <si>
    <t>Mid fractional deviation</t>
  </si>
  <si>
    <t>(Must equal 100%)</t>
  </si>
  <si>
    <t>(Enter a negative number to signify withdrawal)</t>
  </si>
  <si>
    <t>(Rounded towards zero)</t>
  </si>
  <si>
    <r>
      <t xml:space="preserve">Amount to </t>
    </r>
    <r>
      <rPr>
        <b/>
        <sz val="12"/>
        <color rgb="FF339966"/>
        <rFont val="Arial"/>
        <family val="2"/>
      </rPr>
      <t>+Buy</t>
    </r>
    <r>
      <rPr>
        <b/>
        <sz val="12"/>
        <color theme="1"/>
        <rFont val="Arial"/>
        <family val="2"/>
      </rPr>
      <t> or </t>
    </r>
    <r>
      <rPr>
        <b/>
        <sz val="12"/>
        <color rgb="FFFF0000"/>
        <rFont val="Arial"/>
        <family val="2"/>
      </rPr>
      <t>−Sell</t>
    </r>
  </si>
  <si>
    <r>
      <t xml:space="preserve">Shares to </t>
    </r>
    <r>
      <rPr>
        <b/>
        <sz val="12"/>
        <color rgb="FF339966"/>
        <rFont val="Arial"/>
        <family val="2"/>
      </rPr>
      <t>+Buy</t>
    </r>
    <r>
      <rPr>
        <b/>
        <sz val="12"/>
        <color theme="1"/>
        <rFont val="Arial"/>
        <family val="2"/>
      </rPr>
      <t> or </t>
    </r>
    <r>
      <rPr>
        <b/>
        <sz val="12"/>
        <color rgb="FFFF0000"/>
        <rFont val="Arial"/>
        <family val="2"/>
      </rPr>
      <t>−Sell</t>
    </r>
  </si>
  <si>
    <t>This version of the optimal rebalancing calculator uses binary search to find the fractional deviation at which the contribution or withdrawal is completely consumed. This is a straightforward application of binary search, and its use for performing the optimal rebalancing calculation was established as prior art in 2011 by Albert Mao, but far earlier examples are certain to exist as well. Unlike the Javascript version, imprecise floating point arithmetic is used throughout because the calculator relies on the underlying spreadsheet engine for performing all calculations. Please contact firstname.lastname [at] gmail [dot] com with questions or bug reports.
Copyright 2024 Albert H. Mao
This program is free software: you can redistribute it and/or modify it under the terms of the
GNU General Public License as published by the Free Software Foundation, either version 3 of the
License, or (at your option) any later version.
This program is distributed in the hope that it will be useful, but WITHOUT ANY WARRANTY; without
even the implied warranty of MERCHANTABILITY or FITNESS FOR A PARTICULAR PURPOSE. See the GNU
General Public License for more details.
You should have received a copy of the GNU General Public License along with this program. If
not, see &lt;http://www.gnu.org/licenses/&gt;.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</si>
</sst>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0.0000000%"/>
    <numFmt numFmtId="166" formatCode="0.00000000%"/>
    <numFmt numFmtId="167" formatCode="[Color50]\+#,##0.00;[Red]\-#,##0.00;[Black]0.00"/>
  </numFmts>
  <fonts count="7" x14ac:knownFonts="1">
    <font>
      <sz val="11"/>
      <color theme="1"/>
      <name val="Calibri"/>
      <family val="2"/>
      <scheme val="minor"/>
    </font>
    <font>
      <sz val="12"/>
      <color theme="1"/>
      <name val="Arial"/>
      <family val="2"/>
    </font>
    <font>
      <sz val="10"/>
      <color theme="1"/>
      <name val="Arial"/>
      <family val="2"/>
    </font>
    <font>
      <b/>
      <sz val="10"/>
      <color theme="1"/>
      <name val="Arial"/>
      <family val="2"/>
    </font>
    <font>
      <b/>
      <sz val="12"/>
      <color theme="1"/>
      <name val="Arial"/>
      <family val="2"/>
    </font>
    <font>
      <b/>
      <sz val="12"/>
      <color rgb="FFFF0000"/>
      <name val="Arial"/>
      <family val="2"/>
    </font>
    <font>
      <b/>
      <sz val="12"/>
      <color rgb="FF339966"/>
      <name val="Arial"/>
      <family val="2"/>
    </font>
  </fonts>
  <fills count="2">
    <fill>
      <patternFill patternType="none"/>
    </fill>
    <fill>
      <patternFill patternType="gray125"/>
    </fill>
  </fills>
  <borders count="13">
    <border>
      <left/>
      <right/>
      <top/>
      <bottom/>
      <diagonal/>
    </border>
    <border>
      <left style="double">
        <color auto="1"/>
      </left>
      <right style="double">
        <color auto="1"/>
      </right>
      <top style="double">
        <color auto="1"/>
      </top>
      <bottom style="double">
        <color auto="1"/>
      </bottom>
      <diagonal/>
    </border>
    <border>
      <left style="double">
        <color auto="1"/>
      </left>
      <right/>
      <top style="double">
        <color auto="1"/>
      </top>
      <bottom/>
      <diagonal/>
    </border>
    <border>
      <left/>
      <right/>
      <top style="double">
        <color auto="1"/>
      </top>
      <bottom/>
      <diagonal/>
    </border>
    <border>
      <left/>
      <right style="double">
        <color auto="1"/>
      </right>
      <top style="double">
        <color auto="1"/>
      </top>
      <bottom/>
      <diagonal/>
    </border>
    <border>
      <left style="double">
        <color auto="1"/>
      </left>
      <right/>
      <top/>
      <bottom/>
      <diagonal/>
    </border>
    <border>
      <left/>
      <right style="double">
        <color auto="1"/>
      </right>
      <top/>
      <bottom/>
      <diagonal/>
    </border>
    <border>
      <left style="double">
        <color auto="1"/>
      </left>
      <right/>
      <top/>
      <bottom style="double">
        <color auto="1"/>
      </bottom>
      <diagonal/>
    </border>
    <border>
      <left/>
      <right/>
      <top/>
      <bottom style="double">
        <color auto="1"/>
      </bottom>
      <diagonal/>
    </border>
    <border>
      <left/>
      <right style="double">
        <color auto="1"/>
      </right>
      <top/>
      <bottom style="double">
        <color auto="1"/>
      </bottom>
      <diagonal/>
    </border>
    <border>
      <left style="double">
        <color auto="1"/>
      </left>
      <right style="double">
        <color auto="1"/>
      </right>
      <top style="double">
        <color auto="1"/>
      </top>
      <bottom/>
      <diagonal/>
    </border>
    <border>
      <left style="double">
        <color auto="1"/>
      </left>
      <right style="double">
        <color auto="1"/>
      </right>
      <top/>
      <bottom/>
      <diagonal/>
    </border>
    <border>
      <left style="double">
        <color auto="1"/>
      </left>
      <right style="double">
        <color auto="1"/>
      </right>
      <top/>
      <bottom style="double">
        <color auto="1"/>
      </bottom>
      <diagonal/>
    </border>
  </borders>
  <cellStyleXfs count="1">
    <xf numFmtId="0" fontId="0" fillId="0" borderId="0"/>
  </cellStyleXfs>
  <cellXfs count="34">
    <xf numFmtId="0" fontId="0" fillId="0" borderId="0" xfId="0"/>
    <xf numFmtId="164" fontId="1" fillId="0" borderId="0" xfId="0" applyNumberFormat="1" applyFont="1" applyAlignment="1">
      <alignment vertical="center" wrapText="1"/>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right" vertical="center" wrapText="1"/>
    </xf>
    <xf numFmtId="0" fontId="1" fillId="0" borderId="0" xfId="0" applyFont="1" applyAlignment="1">
      <alignment vertical="center"/>
    </xf>
    <xf numFmtId="4" fontId="1" fillId="0" borderId="0" xfId="0" applyNumberFormat="1" applyFont="1" applyAlignment="1">
      <alignment vertical="center"/>
    </xf>
    <xf numFmtId="164" fontId="1" fillId="0" borderId="0" xfId="0" applyNumberFormat="1" applyFont="1" applyAlignment="1">
      <alignment vertical="center"/>
    </xf>
    <xf numFmtId="0" fontId="4" fillId="0" borderId="0" xfId="0" applyFont="1" applyAlignment="1">
      <alignment vertical="center"/>
    </xf>
    <xf numFmtId="0" fontId="3" fillId="0" borderId="0" xfId="0" applyFont="1" applyAlignment="1">
      <alignment horizontal="right" vertical="center"/>
    </xf>
    <xf numFmtId="0" fontId="2" fillId="0" borderId="0" xfId="0" applyFont="1" applyAlignment="1">
      <alignment vertical="center"/>
    </xf>
    <xf numFmtId="1" fontId="2" fillId="0" borderId="0" xfId="0" applyNumberFormat="1" applyFont="1" applyAlignment="1">
      <alignment vertical="center"/>
    </xf>
    <xf numFmtId="165" fontId="2" fillId="0" borderId="0" xfId="0" applyNumberFormat="1" applyFont="1" applyAlignment="1">
      <alignment vertical="center"/>
    </xf>
    <xf numFmtId="4" fontId="2" fillId="0" borderId="0" xfId="0" applyNumberFormat="1" applyFont="1" applyAlignment="1">
      <alignment vertical="center"/>
    </xf>
    <xf numFmtId="166" fontId="2" fillId="0" borderId="0" xfId="0" applyNumberFormat="1" applyFont="1" applyAlignment="1">
      <alignment vertical="center"/>
    </xf>
    <xf numFmtId="4" fontId="1" fillId="0" borderId="0" xfId="0" applyNumberFormat="1" applyFont="1" applyAlignment="1">
      <alignment vertical="center" wrapText="1"/>
    </xf>
    <xf numFmtId="0" fontId="1" fillId="0" borderId="0" xfId="0" applyFont="1" applyAlignment="1">
      <alignment horizontal="right" vertical="center"/>
    </xf>
    <xf numFmtId="0" fontId="1" fillId="0" borderId="2" xfId="0" applyFont="1" applyBorder="1" applyAlignment="1">
      <alignment vertical="center" wrapText="1"/>
    </xf>
    <xf numFmtId="4" fontId="1" fillId="0" borderId="3" xfId="0" applyNumberFormat="1" applyFont="1" applyBorder="1" applyAlignment="1">
      <alignment vertical="center" wrapText="1"/>
    </xf>
    <xf numFmtId="4" fontId="1" fillId="0" borderId="4" xfId="0" applyNumberFormat="1" applyFont="1" applyBorder="1" applyAlignment="1">
      <alignment vertical="center" wrapText="1"/>
    </xf>
    <xf numFmtId="0" fontId="1" fillId="0" borderId="5" xfId="0" applyFont="1" applyBorder="1" applyAlignment="1">
      <alignment vertical="center" wrapText="1"/>
    </xf>
    <xf numFmtId="4" fontId="1" fillId="0" borderId="6" xfId="0" applyNumberFormat="1" applyFont="1" applyBorder="1" applyAlignment="1">
      <alignment vertical="center" wrapText="1"/>
    </xf>
    <xf numFmtId="0" fontId="1" fillId="0" borderId="7" xfId="0" applyFont="1" applyBorder="1" applyAlignment="1">
      <alignment vertical="center" wrapText="1"/>
    </xf>
    <xf numFmtId="4" fontId="1" fillId="0" borderId="8" xfId="0" applyNumberFormat="1" applyFont="1" applyBorder="1" applyAlignment="1">
      <alignment vertical="center" wrapText="1"/>
    </xf>
    <xf numFmtId="4" fontId="1" fillId="0" borderId="9" xfId="0" applyNumberFormat="1" applyFont="1" applyBorder="1" applyAlignment="1">
      <alignment vertical="center" wrapText="1"/>
    </xf>
    <xf numFmtId="164" fontId="1" fillId="0" borderId="10" xfId="0" applyNumberFormat="1" applyFont="1" applyBorder="1" applyAlignment="1">
      <alignment vertical="center" wrapText="1"/>
    </xf>
    <xf numFmtId="164" fontId="1" fillId="0" borderId="11" xfId="0" applyNumberFormat="1" applyFont="1" applyBorder="1" applyAlignment="1">
      <alignment vertical="center" wrapText="1"/>
    </xf>
    <xf numFmtId="164" fontId="1" fillId="0" borderId="12" xfId="0" applyNumberFormat="1" applyFont="1" applyBorder="1" applyAlignment="1">
      <alignment vertical="center" wrapText="1"/>
    </xf>
    <xf numFmtId="0" fontId="1" fillId="0" borderId="1" xfId="0" applyFont="1" applyBorder="1" applyAlignment="1">
      <alignment vertical="center"/>
    </xf>
    <xf numFmtId="167" fontId="1" fillId="0" borderId="0" xfId="0" applyNumberFormat="1" applyFont="1" applyAlignment="1">
      <alignment vertical="center" wrapText="1"/>
    </xf>
    <xf numFmtId="167" fontId="1" fillId="0" borderId="0" xfId="0" applyNumberFormat="1" applyFont="1" applyAlignment="1">
      <alignment vertical="center"/>
    </xf>
    <xf numFmtId="167" fontId="2" fillId="0" borderId="0" xfId="0" applyNumberFormat="1" applyFont="1" applyAlignment="1">
      <alignment vertical="center"/>
    </xf>
    <xf numFmtId="0" fontId="1" fillId="0" borderId="0" xfId="0" applyFont="1" applyAlignment="1">
      <alignment vertical="center" wrapText="1"/>
    </xf>
    <xf numFmtId="49" fontId="0" fillId="0" borderId="0" xfId="0" applyNumberFormat="1" applyAlignment="1">
      <alignment wrapText="1"/>
    </xf>
  </cellXfs>
  <cellStyles count="1">
    <cellStyle name="Normal" xfId="0" builtinId="0"/>
  </cellStyles>
  <dxfs count="0"/>
  <tableStyles count="0" defaultTableStyle="TableStyleMedium2" defaultPivotStyle="PivotStyleLight16"/>
  <colors>
    <mruColors>
      <color rgb="FF339966"/>
      <color rgb="FF00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4ED35F-9109-4E0E-91DB-F90A27E260E3}">
  <dimension ref="A1:H14"/>
  <sheetViews>
    <sheetView workbookViewId="0">
      <selection activeCell="A12" sqref="A12"/>
    </sheetView>
  </sheetViews>
  <sheetFormatPr defaultRowHeight="15" x14ac:dyDescent="0.25"/>
  <cols>
    <col min="1" max="1" width="24.7109375" style="5" bestFit="1" customWidth="1"/>
    <col min="2" max="2" width="9.28515625" style="5" bestFit="1" customWidth="1"/>
    <col min="3" max="3" width="15.85546875" style="5" customWidth="1"/>
    <col min="4" max="4" width="9.28515625" style="5" bestFit="1" customWidth="1"/>
    <col min="5" max="5" width="12.28515625" style="5" bestFit="1" customWidth="1"/>
    <col min="6" max="6" width="19.140625" style="5" customWidth="1"/>
    <col min="7" max="8" width="25.42578125" style="5" bestFit="1" customWidth="1"/>
    <col min="9" max="9" width="9.140625" style="5" customWidth="1"/>
    <col min="10" max="16384" width="9.140625" style="5"/>
  </cols>
  <sheetData>
    <row r="1" spans="1:8" ht="32.25" customHeight="1" thickBot="1" x14ac:dyDescent="0.3">
      <c r="A1" s="3" t="s">
        <v>0</v>
      </c>
      <c r="B1" s="4" t="s">
        <v>1</v>
      </c>
      <c r="C1" s="4" t="s">
        <v>2</v>
      </c>
      <c r="D1" s="4" t="s">
        <v>3</v>
      </c>
      <c r="E1" s="4" t="s">
        <v>4</v>
      </c>
      <c r="F1" s="4" t="s">
        <v>5</v>
      </c>
      <c r="G1" s="4" t="s">
        <v>22</v>
      </c>
      <c r="H1" s="4" t="s">
        <v>23</v>
      </c>
    </row>
    <row r="2" spans="1:8" ht="15.75" thickTop="1" x14ac:dyDescent="0.25">
      <c r="A2" s="17" t="s">
        <v>6</v>
      </c>
      <c r="B2" s="18"/>
      <c r="C2" s="19">
        <v>16500</v>
      </c>
      <c r="D2" s="1">
        <f>$C2/$C$7</f>
        <v>0.16500000000000001</v>
      </c>
      <c r="E2" s="1">
        <f>($C2+$G2)/finalTotal</f>
        <v>0.17777771428571429</v>
      </c>
      <c r="F2" s="25">
        <v>0.2</v>
      </c>
      <c r="G2" s="29">
        <f>ROUNDDOWN(IF(SIGN(contributionAmount)*($F2*finalTotal*(optimalDeviation+1)-$C2)&gt;0,$F2*finalTotal*(optimalDeviation+1)-$C2,0),2)</f>
        <v>2166.66</v>
      </c>
      <c r="H2" s="29" t="str">
        <f>IF(NOT(ISBLANK($B2)),ROUNDDOWN($G2/$B2,2),"")</f>
        <v/>
      </c>
    </row>
    <row r="3" spans="1:8" x14ac:dyDescent="0.25">
      <c r="A3" s="20" t="s">
        <v>7</v>
      </c>
      <c r="B3" s="15"/>
      <c r="C3" s="21">
        <v>6500</v>
      </c>
      <c r="D3" s="1">
        <f t="shared" ref="D3:D5" si="0">$C3/$C$7</f>
        <v>6.5000000000000002E-2</v>
      </c>
      <c r="E3" s="1">
        <f>($C3+$G3)/finalTotal</f>
        <v>8.8888857142857144E-2</v>
      </c>
      <c r="F3" s="26">
        <v>0.1</v>
      </c>
      <c r="G3" s="29">
        <f>ROUNDDOWN(IF(SIGN(contributionAmount)*($F3*finalTotal*(optimalDeviation+1)-$C3)&gt;0,$F3*finalTotal*(optimalDeviation+1)-$C3,0),2)</f>
        <v>2833.33</v>
      </c>
      <c r="H3" s="29" t="str">
        <f t="shared" ref="H3:H5" si="1">IF(NOT(ISBLANK($B3)),ROUNDDOWN($G3/$B3,2),"")</f>
        <v/>
      </c>
    </row>
    <row r="4" spans="1:8" x14ac:dyDescent="0.25">
      <c r="A4" s="20" t="s">
        <v>8</v>
      </c>
      <c r="B4" s="15">
        <v>68.75</v>
      </c>
      <c r="C4" s="21">
        <v>43500</v>
      </c>
      <c r="D4" s="1">
        <f t="shared" si="0"/>
        <v>0.435</v>
      </c>
      <c r="E4" s="1">
        <f>($C4+$G4)/finalTotal</f>
        <v>0.41428571428571431</v>
      </c>
      <c r="F4" s="26">
        <v>0.4</v>
      </c>
      <c r="G4" s="29">
        <f>ROUNDDOWN(IF(SIGN(contributionAmount)*($F4*finalTotal*(optimalDeviation+1)-$C4)&gt;0,$F4*finalTotal*(optimalDeviation+1)-$C4,0),2)</f>
        <v>0</v>
      </c>
      <c r="H4" s="29">
        <f t="shared" si="1"/>
        <v>0</v>
      </c>
    </row>
    <row r="5" spans="1:8" ht="15.75" thickBot="1" x14ac:dyDescent="0.3">
      <c r="A5" s="22" t="s">
        <v>9</v>
      </c>
      <c r="B5" s="23">
        <v>48.8</v>
      </c>
      <c r="C5" s="24">
        <v>33500</v>
      </c>
      <c r="D5" s="1">
        <f t="shared" si="0"/>
        <v>0.33500000000000002</v>
      </c>
      <c r="E5" s="1">
        <f>($C5+$G5)/finalTotal</f>
        <v>0.31904761904761902</v>
      </c>
      <c r="F5" s="27">
        <v>0.3</v>
      </c>
      <c r="G5" s="29">
        <f>ROUNDDOWN(IF(SIGN(contributionAmount)*($F5*finalTotal*(optimalDeviation+1)-$C5)&gt;0,$F5*finalTotal*(optimalDeviation+1)-$C5,0),2)</f>
        <v>0</v>
      </c>
      <c r="H5" s="29">
        <f t="shared" si="1"/>
        <v>0</v>
      </c>
    </row>
    <row r="6" spans="1:8" ht="15.75" thickTop="1" x14ac:dyDescent="0.25"/>
    <row r="7" spans="1:8" ht="15.75" x14ac:dyDescent="0.25">
      <c r="A7" s="2" t="s">
        <v>11</v>
      </c>
      <c r="C7" s="6">
        <f>SUM($C2:$C5)</f>
        <v>100000</v>
      </c>
      <c r="D7" s="7">
        <f>SUM($D2:$D5)</f>
        <v>1</v>
      </c>
      <c r="E7" s="7">
        <f>SUM($E2:$E5)</f>
        <v>0.99999990476190481</v>
      </c>
      <c r="F7" s="7">
        <f>SUM($F2:$F5)</f>
        <v>1</v>
      </c>
      <c r="G7" s="30">
        <f>SUM($G2:$G5)</f>
        <v>4999.99</v>
      </c>
    </row>
    <row r="8" spans="1:8" x14ac:dyDescent="0.25">
      <c r="F8" s="16" t="s">
        <v>19</v>
      </c>
      <c r="G8" s="16" t="s">
        <v>21</v>
      </c>
      <c r="H8" s="16" t="s">
        <v>21</v>
      </c>
    </row>
    <row r="10" spans="1:8" ht="16.5" thickBot="1" x14ac:dyDescent="0.3">
      <c r="A10" s="8" t="s">
        <v>10</v>
      </c>
    </row>
    <row r="11" spans="1:8" ht="16.5" thickTop="1" thickBot="1" x14ac:dyDescent="0.3">
      <c r="A11" s="28">
        <v>5000</v>
      </c>
    </row>
    <row r="12" spans="1:8" ht="15.75" thickTop="1" x14ac:dyDescent="0.25">
      <c r="A12" s="5" t="s">
        <v>20</v>
      </c>
    </row>
    <row r="14" spans="1:8" x14ac:dyDescent="0.25">
      <c r="A14" s="32"/>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5F0854-6360-4585-83CE-3FC12BBB3642}">
  <dimension ref="A1:G66"/>
  <sheetViews>
    <sheetView workbookViewId="0">
      <selection activeCell="G30" sqref="G30"/>
    </sheetView>
  </sheetViews>
  <sheetFormatPr defaultRowHeight="12.75" x14ac:dyDescent="0.25"/>
  <cols>
    <col min="1" max="1" width="9.140625" style="10"/>
    <col min="2" max="2" width="21" style="10" bestFit="1" customWidth="1"/>
    <col min="3" max="3" width="20.85546875" style="10" bestFit="1" customWidth="1"/>
    <col min="4" max="4" width="23.140625" style="10" customWidth="1"/>
    <col min="5" max="5" width="33.140625" style="10" bestFit="1" customWidth="1"/>
    <col min="6" max="6" width="9.140625" style="10"/>
    <col min="7" max="7" width="17.28515625" style="10" bestFit="1" customWidth="1"/>
    <col min="8" max="16384" width="9.140625" style="10"/>
  </cols>
  <sheetData>
    <row r="1" spans="1:7" x14ac:dyDescent="0.25">
      <c r="A1" s="9" t="s">
        <v>12</v>
      </c>
      <c r="B1" s="9" t="s">
        <v>16</v>
      </c>
      <c r="C1" s="9" t="s">
        <v>17</v>
      </c>
      <c r="D1" s="9" t="s">
        <v>18</v>
      </c>
      <c r="E1" s="9" t="s">
        <v>14</v>
      </c>
      <c r="F1" s="9"/>
      <c r="G1" s="9" t="s">
        <v>13</v>
      </c>
    </row>
    <row r="2" spans="1:7" x14ac:dyDescent="0.25">
      <c r="A2" s="11">
        <v>0</v>
      </c>
      <c r="B2" s="12">
        <v>-1</v>
      </c>
      <c r="C2" s="12">
        <f t="array" ref="C2">MAX(0,MAX('Asset table'!$C2:$C5/'Asset table'!$F2:$F5)/finalTotal-1)</f>
        <v>6.3492063492063489E-2</v>
      </c>
      <c r="D2" s="12">
        <f>AVERAGE($B2,$C2)</f>
        <v>-0.46825396825396826</v>
      </c>
      <c r="E2" s="31">
        <f t="array" ref="E2">SUMPRODUCT(('Asset table'!$F$2:$F$5*finalTotal*($D2+1)-'Asset table'!$C$2:$C$5)*(('Asset table'!$F$2:$F$5*finalTotal*($D2+1)-'Asset table'!$C$2:$C$5)*SIGN(contributionAmount)&gt;0))</f>
        <v>0</v>
      </c>
      <c r="G2" s="13">
        <f>[0]!initialTotal+contributionAmount</f>
        <v>105000</v>
      </c>
    </row>
    <row r="3" spans="1:7" x14ac:dyDescent="0.25">
      <c r="A3" s="11">
        <f>A2+1</f>
        <v>1</v>
      </c>
      <c r="B3" s="12">
        <f t="shared" ref="B3:B34" si="0">IF($E2&lt;contributionAmount,$D2,$B2)</f>
        <v>-0.46825396825396826</v>
      </c>
      <c r="C3" s="12">
        <f t="shared" ref="C3:C34" si="1">IF($E2&lt;contributionAmount,$C2,$D2)</f>
        <v>6.3492063492063489E-2</v>
      </c>
      <c r="D3" s="12">
        <f t="shared" ref="D3:D66" si="2">AVERAGE($B3,$C3)</f>
        <v>-0.20238095238095238</v>
      </c>
      <c r="E3" s="31">
        <f t="array" ref="E3">SUMPRODUCT(('Asset table'!$F$2:$F$5*finalTotal*($D3+1)-'Asset table'!$C$2:$C$5)*(('Asset table'!$F$2:$F$5*finalTotal*($D3+1)-'Asset table'!$C$2:$C$5)*SIGN(contributionAmount)&gt;0))</f>
        <v>2125</v>
      </c>
      <c r="G3" s="9" t="s">
        <v>15</v>
      </c>
    </row>
    <row r="4" spans="1:7" x14ac:dyDescent="0.25">
      <c r="A4" s="11">
        <f t="shared" ref="A4:A66" si="3">A3+1</f>
        <v>2</v>
      </c>
      <c r="B4" s="12">
        <f t="shared" si="0"/>
        <v>-0.20238095238095238</v>
      </c>
      <c r="C4" s="12">
        <f t="shared" si="1"/>
        <v>6.3492063492063489E-2</v>
      </c>
      <c r="D4" s="12">
        <f t="shared" si="2"/>
        <v>-6.9444444444444448E-2</v>
      </c>
      <c r="E4" s="31">
        <f t="array" ref="E4">SUMPRODUCT(('Asset table'!$F$2:$F$5*finalTotal*($D4+1)-'Asset table'!$C$2:$C$5)*(('Asset table'!$F$2:$F$5*finalTotal*($D4+1)-'Asset table'!$C$2:$C$5)*SIGN(contributionAmount)&gt;0))</f>
        <v>6312.5000000000018</v>
      </c>
      <c r="G4" s="14">
        <f>$D$66</f>
        <v>-0.11111111111111133</v>
      </c>
    </row>
    <row r="5" spans="1:7" x14ac:dyDescent="0.25">
      <c r="A5" s="11">
        <f t="shared" si="3"/>
        <v>3</v>
      </c>
      <c r="B5" s="12">
        <f t="shared" si="0"/>
        <v>-0.20238095238095238</v>
      </c>
      <c r="C5" s="12">
        <f t="shared" si="1"/>
        <v>-6.9444444444444448E-2</v>
      </c>
      <c r="D5" s="12">
        <f t="shared" si="2"/>
        <v>-0.13591269841269843</v>
      </c>
      <c r="E5" s="31">
        <f t="array" ref="E5">SUMPRODUCT(('Asset table'!$F$2:$F$5*finalTotal*($D5+1)-'Asset table'!$C$2:$C$5)*(('Asset table'!$F$2:$F$5*finalTotal*($D5+1)-'Asset table'!$C$2:$C$5)*SIGN(contributionAmount)&gt;0))</f>
        <v>4218.7500000000036</v>
      </c>
    </row>
    <row r="6" spans="1:7" x14ac:dyDescent="0.25">
      <c r="A6" s="11">
        <f t="shared" si="3"/>
        <v>4</v>
      </c>
      <c r="B6" s="12">
        <f t="shared" si="0"/>
        <v>-0.13591269841269843</v>
      </c>
      <c r="C6" s="12">
        <f t="shared" si="1"/>
        <v>-6.9444444444444448E-2</v>
      </c>
      <c r="D6" s="12">
        <f t="shared" si="2"/>
        <v>-0.10267857142857144</v>
      </c>
      <c r="E6" s="31">
        <f t="array" ref="E6">SUMPRODUCT(('Asset table'!$F$2:$F$5*finalTotal*($D6+1)-'Asset table'!$C$2:$C$5)*(('Asset table'!$F$2:$F$5*finalTotal*($D6+1)-'Asset table'!$C$2:$C$5)*SIGN(contributionAmount)&gt;0))</f>
        <v>5265.625</v>
      </c>
    </row>
    <row r="7" spans="1:7" x14ac:dyDescent="0.25">
      <c r="A7" s="11">
        <f t="shared" si="3"/>
        <v>5</v>
      </c>
      <c r="B7" s="12">
        <f t="shared" si="0"/>
        <v>-0.13591269841269843</v>
      </c>
      <c r="C7" s="12">
        <f t="shared" si="1"/>
        <v>-0.10267857142857144</v>
      </c>
      <c r="D7" s="12">
        <f t="shared" si="2"/>
        <v>-0.11929563492063494</v>
      </c>
      <c r="E7" s="31">
        <f t="array" ref="E7">SUMPRODUCT(('Asset table'!$F$2:$F$5*finalTotal*($D7+1)-'Asset table'!$C$2:$C$5)*(('Asset table'!$F$2:$F$5*finalTotal*($D7+1)-'Asset table'!$C$2:$C$5)*SIGN(contributionAmount)&gt;0))</f>
        <v>4742.1875000000018</v>
      </c>
    </row>
    <row r="8" spans="1:7" x14ac:dyDescent="0.25">
      <c r="A8" s="11">
        <f t="shared" si="3"/>
        <v>6</v>
      </c>
      <c r="B8" s="12">
        <f t="shared" si="0"/>
        <v>-0.11929563492063494</v>
      </c>
      <c r="C8" s="12">
        <f t="shared" si="1"/>
        <v>-0.10267857142857144</v>
      </c>
      <c r="D8" s="12">
        <f t="shared" si="2"/>
        <v>-0.1109871031746032</v>
      </c>
      <c r="E8" s="31">
        <f t="array" ref="E8">SUMPRODUCT(('Asset table'!$F$2:$F$5*finalTotal*($D8+1)-'Asset table'!$C$2:$C$5)*(('Asset table'!$F$2:$F$5*finalTotal*($D8+1)-'Asset table'!$C$2:$C$5)*SIGN(contributionAmount)&gt;0))</f>
        <v>5003.9062499999982</v>
      </c>
    </row>
    <row r="9" spans="1:7" x14ac:dyDescent="0.25">
      <c r="A9" s="11">
        <f t="shared" si="3"/>
        <v>7</v>
      </c>
      <c r="B9" s="12">
        <f t="shared" si="0"/>
        <v>-0.11929563492063494</v>
      </c>
      <c r="C9" s="12">
        <f t="shared" si="1"/>
        <v>-0.1109871031746032</v>
      </c>
      <c r="D9" s="12">
        <f t="shared" si="2"/>
        <v>-0.11514136904761907</v>
      </c>
      <c r="E9" s="31">
        <f t="array" ref="E9">SUMPRODUCT(('Asset table'!$F$2:$F$5*finalTotal*($D9+1)-'Asset table'!$C$2:$C$5)*(('Asset table'!$F$2:$F$5*finalTotal*($D9+1)-'Asset table'!$C$2:$C$5)*SIGN(contributionAmount)&gt;0))</f>
        <v>4873.046875</v>
      </c>
    </row>
    <row r="10" spans="1:7" x14ac:dyDescent="0.25">
      <c r="A10" s="11">
        <f t="shared" si="3"/>
        <v>8</v>
      </c>
      <c r="B10" s="12">
        <f t="shared" si="0"/>
        <v>-0.11514136904761907</v>
      </c>
      <c r="C10" s="12">
        <f t="shared" si="1"/>
        <v>-0.1109871031746032</v>
      </c>
      <c r="D10" s="12">
        <f t="shared" si="2"/>
        <v>-0.11306423611111113</v>
      </c>
      <c r="E10" s="31">
        <f t="array" ref="E10">SUMPRODUCT(('Asset table'!$F$2:$F$5*finalTotal*($D10+1)-'Asset table'!$C$2:$C$5)*(('Asset table'!$F$2:$F$5*finalTotal*($D10+1)-'Asset table'!$C$2:$C$5)*SIGN(contributionAmount)&gt;0))</f>
        <v>4938.4765624999964</v>
      </c>
    </row>
    <row r="11" spans="1:7" x14ac:dyDescent="0.25">
      <c r="A11" s="11">
        <f t="shared" si="3"/>
        <v>9</v>
      </c>
      <c r="B11" s="12">
        <f t="shared" si="0"/>
        <v>-0.11306423611111113</v>
      </c>
      <c r="C11" s="12">
        <f t="shared" si="1"/>
        <v>-0.1109871031746032</v>
      </c>
      <c r="D11" s="12">
        <f t="shared" si="2"/>
        <v>-0.11202566964285716</v>
      </c>
      <c r="E11" s="31">
        <f t="array" ref="E11">SUMPRODUCT(('Asset table'!$F$2:$F$5*finalTotal*($D11+1)-'Asset table'!$C$2:$C$5)*(('Asset table'!$F$2:$F$5*finalTotal*($D11+1)-'Asset table'!$C$2:$C$5)*SIGN(contributionAmount)&gt;0))</f>
        <v>4971.19140625</v>
      </c>
    </row>
    <row r="12" spans="1:7" x14ac:dyDescent="0.25">
      <c r="A12" s="11">
        <f t="shared" si="3"/>
        <v>10</v>
      </c>
      <c r="B12" s="12">
        <f t="shared" si="0"/>
        <v>-0.11202566964285716</v>
      </c>
      <c r="C12" s="12">
        <f t="shared" si="1"/>
        <v>-0.1109871031746032</v>
      </c>
      <c r="D12" s="12">
        <f t="shared" si="2"/>
        <v>-0.11150638640873017</v>
      </c>
      <c r="E12" s="31">
        <f t="array" ref="E12">SUMPRODUCT(('Asset table'!$F$2:$F$5*finalTotal*($D12+1)-'Asset table'!$C$2:$C$5)*(('Asset table'!$F$2:$F$5*finalTotal*($D12+1)-'Asset table'!$C$2:$C$5)*SIGN(contributionAmount)&gt;0))</f>
        <v>4987.5488281249964</v>
      </c>
    </row>
    <row r="13" spans="1:7" x14ac:dyDescent="0.25">
      <c r="A13" s="11">
        <f t="shared" si="3"/>
        <v>11</v>
      </c>
      <c r="B13" s="12">
        <f t="shared" si="0"/>
        <v>-0.11150638640873017</v>
      </c>
      <c r="C13" s="12">
        <f t="shared" si="1"/>
        <v>-0.1109871031746032</v>
      </c>
      <c r="D13" s="12">
        <f t="shared" si="2"/>
        <v>-0.11124674479166669</v>
      </c>
      <c r="E13" s="31">
        <f t="array" ref="E13">SUMPRODUCT(('Asset table'!$F$2:$F$5*finalTotal*($D13+1)-'Asset table'!$C$2:$C$5)*(('Asset table'!$F$2:$F$5*finalTotal*($D13+1)-'Asset table'!$C$2:$C$5)*SIGN(contributionAmount)&gt;0))</f>
        <v>4995.7275390625</v>
      </c>
    </row>
    <row r="14" spans="1:7" x14ac:dyDescent="0.25">
      <c r="A14" s="11">
        <f t="shared" si="3"/>
        <v>12</v>
      </c>
      <c r="B14" s="12">
        <f t="shared" si="0"/>
        <v>-0.11124674479166669</v>
      </c>
      <c r="C14" s="12">
        <f t="shared" si="1"/>
        <v>-0.1109871031746032</v>
      </c>
      <c r="D14" s="12">
        <f t="shared" si="2"/>
        <v>-0.11111692398313494</v>
      </c>
      <c r="E14" s="31">
        <f t="array" ref="E14">SUMPRODUCT(('Asset table'!$F$2:$F$5*finalTotal*($D14+1)-'Asset table'!$C$2:$C$5)*(('Asset table'!$F$2:$F$5*finalTotal*($D14+1)-'Asset table'!$C$2:$C$5)*SIGN(contributionAmount)&gt;0))</f>
        <v>4999.8168945312518</v>
      </c>
    </row>
    <row r="15" spans="1:7" x14ac:dyDescent="0.25">
      <c r="A15" s="11">
        <f t="shared" si="3"/>
        <v>13</v>
      </c>
      <c r="B15" s="12">
        <f t="shared" si="0"/>
        <v>-0.11111692398313494</v>
      </c>
      <c r="C15" s="12">
        <f t="shared" si="1"/>
        <v>-0.1109871031746032</v>
      </c>
      <c r="D15" s="12">
        <f t="shared" si="2"/>
        <v>-0.11105201357886907</v>
      </c>
      <c r="E15" s="31">
        <f t="array" ref="E15">SUMPRODUCT(('Asset table'!$F$2:$F$5*finalTotal*($D15+1)-'Asset table'!$C$2:$C$5)*(('Asset table'!$F$2:$F$5*finalTotal*($D15+1)-'Asset table'!$C$2:$C$5)*SIGN(contributionAmount)&gt;0))</f>
        <v>5001.861572265625</v>
      </c>
    </row>
    <row r="16" spans="1:7" x14ac:dyDescent="0.25">
      <c r="A16" s="11">
        <f t="shared" si="3"/>
        <v>14</v>
      </c>
      <c r="B16" s="12">
        <f t="shared" si="0"/>
        <v>-0.11111692398313494</v>
      </c>
      <c r="C16" s="12">
        <f t="shared" si="1"/>
        <v>-0.11105201357886907</v>
      </c>
      <c r="D16" s="12">
        <f t="shared" si="2"/>
        <v>-0.111084468781002</v>
      </c>
      <c r="E16" s="31">
        <f t="array" ref="E16">SUMPRODUCT(('Asset table'!$F$2:$F$5*finalTotal*($D16+1)-'Asset table'!$C$2:$C$5)*(('Asset table'!$F$2:$F$5*finalTotal*($D16+1)-'Asset table'!$C$2:$C$5)*SIGN(contributionAmount)&gt;0))</f>
        <v>5000.8392333984357</v>
      </c>
    </row>
    <row r="17" spans="1:5" x14ac:dyDescent="0.25">
      <c r="A17" s="11">
        <f t="shared" si="3"/>
        <v>15</v>
      </c>
      <c r="B17" s="12">
        <f t="shared" si="0"/>
        <v>-0.11111692398313494</v>
      </c>
      <c r="C17" s="12">
        <f t="shared" si="1"/>
        <v>-0.111084468781002</v>
      </c>
      <c r="D17" s="12">
        <f t="shared" si="2"/>
        <v>-0.11110069638206847</v>
      </c>
      <c r="E17" s="31">
        <f t="array" ref="E17">SUMPRODUCT(('Asset table'!$F$2:$F$5*finalTotal*($D17+1)-'Asset table'!$C$2:$C$5)*(('Asset table'!$F$2:$F$5*finalTotal*($D17+1)-'Asset table'!$C$2:$C$5)*SIGN(contributionAmount)&gt;0))</f>
        <v>5000.3280639648438</v>
      </c>
    </row>
    <row r="18" spans="1:5" x14ac:dyDescent="0.25">
      <c r="A18" s="11">
        <f t="shared" si="3"/>
        <v>16</v>
      </c>
      <c r="B18" s="12">
        <f t="shared" si="0"/>
        <v>-0.11111692398313494</v>
      </c>
      <c r="C18" s="12">
        <f t="shared" si="1"/>
        <v>-0.11110069638206847</v>
      </c>
      <c r="D18" s="12">
        <f t="shared" si="2"/>
        <v>-0.11110881018260171</v>
      </c>
      <c r="E18" s="31">
        <f t="array" ref="E18">SUMPRODUCT(('Asset table'!$F$2:$F$5*finalTotal*($D18+1)-'Asset table'!$C$2:$C$5)*(('Asset table'!$F$2:$F$5*finalTotal*($D18+1)-'Asset table'!$C$2:$C$5)*SIGN(contributionAmount)&gt;0))</f>
        <v>5000.0724792480451</v>
      </c>
    </row>
    <row r="19" spans="1:5" x14ac:dyDescent="0.25">
      <c r="A19" s="11">
        <f t="shared" si="3"/>
        <v>17</v>
      </c>
      <c r="B19" s="12">
        <f t="shared" si="0"/>
        <v>-0.11111692398313494</v>
      </c>
      <c r="C19" s="12">
        <f t="shared" si="1"/>
        <v>-0.11110881018260171</v>
      </c>
      <c r="D19" s="12">
        <f t="shared" si="2"/>
        <v>-0.11111286708286833</v>
      </c>
      <c r="E19" s="31">
        <f t="array" ref="E19">SUMPRODUCT(('Asset table'!$F$2:$F$5*finalTotal*($D19+1)-'Asset table'!$C$2:$C$5)*(('Asset table'!$F$2:$F$5*finalTotal*($D19+1)-'Asset table'!$C$2:$C$5)*SIGN(contributionAmount)&gt;0))</f>
        <v>4999.9446868896484</v>
      </c>
    </row>
    <row r="20" spans="1:5" x14ac:dyDescent="0.25">
      <c r="A20" s="11">
        <f t="shared" si="3"/>
        <v>18</v>
      </c>
      <c r="B20" s="12">
        <f t="shared" si="0"/>
        <v>-0.11111286708286833</v>
      </c>
      <c r="C20" s="12">
        <f t="shared" si="1"/>
        <v>-0.11110881018260171</v>
      </c>
      <c r="D20" s="12">
        <f t="shared" si="2"/>
        <v>-0.11111083863273502</v>
      </c>
      <c r="E20" s="31">
        <f t="array" ref="E20">SUMPRODUCT(('Asset table'!$F$2:$F$5*finalTotal*($D20+1)-'Asset table'!$C$2:$C$5)*(('Asset table'!$F$2:$F$5*finalTotal*($D20+1)-'Asset table'!$C$2:$C$5)*SIGN(contributionAmount)&gt;0))</f>
        <v>5000.008583068844</v>
      </c>
    </row>
    <row r="21" spans="1:5" x14ac:dyDescent="0.25">
      <c r="A21" s="11">
        <f t="shared" si="3"/>
        <v>19</v>
      </c>
      <c r="B21" s="12">
        <f t="shared" si="0"/>
        <v>-0.11111286708286833</v>
      </c>
      <c r="C21" s="12">
        <f t="shared" si="1"/>
        <v>-0.11111083863273502</v>
      </c>
      <c r="D21" s="12">
        <f t="shared" si="2"/>
        <v>-0.11111185285780167</v>
      </c>
      <c r="E21" s="31">
        <f t="array" ref="E21">SUMPRODUCT(('Asset table'!$F$2:$F$5*finalTotal*($D21+1)-'Asset table'!$C$2:$C$5)*(('Asset table'!$F$2:$F$5*finalTotal*($D21+1)-'Asset table'!$C$2:$C$5)*SIGN(contributionAmount)&gt;0))</f>
        <v>4999.9766349792462</v>
      </c>
    </row>
    <row r="22" spans="1:5" x14ac:dyDescent="0.25">
      <c r="A22" s="11">
        <f t="shared" si="3"/>
        <v>20</v>
      </c>
      <c r="B22" s="12">
        <f t="shared" si="0"/>
        <v>-0.11111185285780167</v>
      </c>
      <c r="C22" s="12">
        <f t="shared" si="1"/>
        <v>-0.11111083863273502</v>
      </c>
      <c r="D22" s="12">
        <f t="shared" si="2"/>
        <v>-0.11111134574526835</v>
      </c>
      <c r="E22" s="31">
        <f t="array" ref="E22">SUMPRODUCT(('Asset table'!$F$2:$F$5*finalTotal*($D22+1)-'Asset table'!$C$2:$C$5)*(('Asset table'!$F$2:$F$5*finalTotal*($D22+1)-'Asset table'!$C$2:$C$5)*SIGN(contributionAmount)&gt;0))</f>
        <v>4999.9926090240479</v>
      </c>
    </row>
    <row r="23" spans="1:5" x14ac:dyDescent="0.25">
      <c r="A23" s="11">
        <f t="shared" si="3"/>
        <v>21</v>
      </c>
      <c r="B23" s="12">
        <f t="shared" si="0"/>
        <v>-0.11111134574526835</v>
      </c>
      <c r="C23" s="12">
        <f t="shared" si="1"/>
        <v>-0.11111083863273502</v>
      </c>
      <c r="D23" s="12">
        <f t="shared" si="2"/>
        <v>-0.11111109218900168</v>
      </c>
      <c r="E23" s="31">
        <f t="array" ref="E23">SUMPRODUCT(('Asset table'!$F$2:$F$5*finalTotal*($D23+1)-'Asset table'!$C$2:$C$5)*(('Asset table'!$F$2:$F$5*finalTotal*($D23+1)-'Asset table'!$C$2:$C$5)*SIGN(contributionAmount)&gt;0))</f>
        <v>5000.0005960464459</v>
      </c>
    </row>
    <row r="24" spans="1:5" x14ac:dyDescent="0.25">
      <c r="A24" s="11">
        <f t="shared" si="3"/>
        <v>22</v>
      </c>
      <c r="B24" s="12">
        <f t="shared" si="0"/>
        <v>-0.11111134574526835</v>
      </c>
      <c r="C24" s="12">
        <f t="shared" si="1"/>
        <v>-0.11111109218900168</v>
      </c>
      <c r="D24" s="12">
        <f t="shared" si="2"/>
        <v>-0.11111121896713502</v>
      </c>
      <c r="E24" s="31">
        <f t="array" ref="E24">SUMPRODUCT(('Asset table'!$F$2:$F$5*finalTotal*($D24+1)-'Asset table'!$C$2:$C$5)*(('Asset table'!$F$2:$F$5*finalTotal*($D24+1)-'Asset table'!$C$2:$C$5)*SIGN(contributionAmount)&gt;0))</f>
        <v>4999.9966025352442</v>
      </c>
    </row>
    <row r="25" spans="1:5" x14ac:dyDescent="0.25">
      <c r="A25" s="11">
        <f t="shared" si="3"/>
        <v>23</v>
      </c>
      <c r="B25" s="12">
        <f t="shared" si="0"/>
        <v>-0.11111121896713502</v>
      </c>
      <c r="C25" s="12">
        <f t="shared" si="1"/>
        <v>-0.11111109218900168</v>
      </c>
      <c r="D25" s="12">
        <f t="shared" si="2"/>
        <v>-0.11111115557806836</v>
      </c>
      <c r="E25" s="31">
        <f t="array" ref="E25">SUMPRODUCT(('Asset table'!$F$2:$F$5*finalTotal*($D25+1)-'Asset table'!$C$2:$C$5)*(('Asset table'!$F$2:$F$5*finalTotal*($D25+1)-'Asset table'!$C$2:$C$5)*SIGN(contributionAmount)&gt;0))</f>
        <v>4999.9985992908478</v>
      </c>
    </row>
    <row r="26" spans="1:5" x14ac:dyDescent="0.25">
      <c r="A26" s="11">
        <f t="shared" si="3"/>
        <v>24</v>
      </c>
      <c r="B26" s="12">
        <f t="shared" si="0"/>
        <v>-0.11111115557806836</v>
      </c>
      <c r="C26" s="12">
        <f t="shared" si="1"/>
        <v>-0.11111109218900168</v>
      </c>
      <c r="D26" s="12">
        <f t="shared" si="2"/>
        <v>-0.11111112388353503</v>
      </c>
      <c r="E26" s="31">
        <f t="array" ref="E26">SUMPRODUCT(('Asset table'!$F$2:$F$5*finalTotal*($D26+1)-'Asset table'!$C$2:$C$5)*(('Asset table'!$F$2:$F$5*finalTotal*($D26+1)-'Asset table'!$C$2:$C$5)*SIGN(contributionAmount)&gt;0))</f>
        <v>4999.9995976686441</v>
      </c>
    </row>
    <row r="27" spans="1:5" x14ac:dyDescent="0.25">
      <c r="A27" s="11">
        <f t="shared" si="3"/>
        <v>25</v>
      </c>
      <c r="B27" s="12">
        <f t="shared" si="0"/>
        <v>-0.11111112388353503</v>
      </c>
      <c r="C27" s="12">
        <f t="shared" si="1"/>
        <v>-0.11111109218900168</v>
      </c>
      <c r="D27" s="12">
        <f t="shared" si="2"/>
        <v>-0.11111110803626836</v>
      </c>
      <c r="E27" s="31">
        <f t="array" ref="E27">SUMPRODUCT(('Asset table'!$F$2:$F$5*finalTotal*($D27+1)-'Asset table'!$C$2:$C$5)*(('Asset table'!$F$2:$F$5*finalTotal*($D27+1)-'Asset table'!$C$2:$C$5)*SIGN(contributionAmount)&gt;0))</f>
        <v>5000.0000968575478</v>
      </c>
    </row>
    <row r="28" spans="1:5" x14ac:dyDescent="0.25">
      <c r="A28" s="11">
        <f t="shared" si="3"/>
        <v>26</v>
      </c>
      <c r="B28" s="12">
        <f t="shared" si="0"/>
        <v>-0.11111112388353503</v>
      </c>
      <c r="C28" s="12">
        <f t="shared" si="1"/>
        <v>-0.11111110803626836</v>
      </c>
      <c r="D28" s="12">
        <f t="shared" si="2"/>
        <v>-0.1111111159599017</v>
      </c>
      <c r="E28" s="31">
        <f t="array" ref="E28">SUMPRODUCT(('Asset table'!$F$2:$F$5*finalTotal*($D28+1)-'Asset table'!$C$2:$C$5)*(('Asset table'!$F$2:$F$5*finalTotal*($D28+1)-'Asset table'!$C$2:$C$5)*SIGN(contributionAmount)&gt;0))</f>
        <v>4999.9998472630959</v>
      </c>
    </row>
    <row r="29" spans="1:5" x14ac:dyDescent="0.25">
      <c r="A29" s="11">
        <f t="shared" si="3"/>
        <v>27</v>
      </c>
      <c r="B29" s="12">
        <f t="shared" si="0"/>
        <v>-0.1111111159599017</v>
      </c>
      <c r="C29" s="12">
        <f t="shared" si="1"/>
        <v>-0.11111110803626836</v>
      </c>
      <c r="D29" s="12">
        <f t="shared" si="2"/>
        <v>-0.11111111199808503</v>
      </c>
      <c r="E29" s="31">
        <f t="array" ref="E29">SUMPRODUCT(('Asset table'!$F$2:$F$5*finalTotal*($D29+1)-'Asset table'!$C$2:$C$5)*(('Asset table'!$F$2:$F$5*finalTotal*($D29+1)-'Asset table'!$C$2:$C$5)*SIGN(contributionAmount)&gt;0))</f>
        <v>4999.9999720603246</v>
      </c>
    </row>
    <row r="30" spans="1:5" x14ac:dyDescent="0.25">
      <c r="A30" s="11">
        <f t="shared" si="3"/>
        <v>28</v>
      </c>
      <c r="B30" s="12">
        <f t="shared" si="0"/>
        <v>-0.11111111199808503</v>
      </c>
      <c r="C30" s="12">
        <f t="shared" si="1"/>
        <v>-0.11111110803626836</v>
      </c>
      <c r="D30" s="12">
        <f t="shared" si="2"/>
        <v>-0.11111111001717669</v>
      </c>
      <c r="E30" s="31">
        <f t="array" ref="E30">SUMPRODUCT(('Asset table'!$F$2:$F$5*finalTotal*($D30+1)-'Asset table'!$C$2:$C$5)*(('Asset table'!$F$2:$F$5*finalTotal*($D30+1)-'Asset table'!$C$2:$C$5)*SIGN(contributionAmount)&gt;0))</f>
        <v>5000.0000344589334</v>
      </c>
    </row>
    <row r="31" spans="1:5" x14ac:dyDescent="0.25">
      <c r="A31" s="11">
        <f t="shared" si="3"/>
        <v>29</v>
      </c>
      <c r="B31" s="12">
        <f t="shared" si="0"/>
        <v>-0.11111111199808503</v>
      </c>
      <c r="C31" s="12">
        <f t="shared" si="1"/>
        <v>-0.11111111001717669</v>
      </c>
      <c r="D31" s="12">
        <f t="shared" si="2"/>
        <v>-0.11111111100763085</v>
      </c>
      <c r="E31" s="31">
        <f t="array" ref="E31">SUMPRODUCT(('Asset table'!$F$2:$F$5*finalTotal*($D31+1)-'Asset table'!$C$2:$C$5)*(('Asset table'!$F$2:$F$5*finalTotal*($D31+1)-'Asset table'!$C$2:$C$5)*SIGN(contributionAmount)&gt;0))</f>
        <v>5000.000003259629</v>
      </c>
    </row>
    <row r="32" spans="1:5" x14ac:dyDescent="0.25">
      <c r="A32" s="11">
        <f t="shared" si="3"/>
        <v>30</v>
      </c>
      <c r="B32" s="12">
        <f t="shared" si="0"/>
        <v>-0.11111111199808503</v>
      </c>
      <c r="C32" s="12">
        <f t="shared" si="1"/>
        <v>-0.11111111100763085</v>
      </c>
      <c r="D32" s="12">
        <f t="shared" si="2"/>
        <v>-0.11111111150285793</v>
      </c>
      <c r="E32" s="31">
        <f t="array" ref="E32">SUMPRODUCT(('Asset table'!$F$2:$F$5*finalTotal*($D32+1)-'Asset table'!$C$2:$C$5)*(('Asset table'!$F$2:$F$5*finalTotal*($D32+1)-'Asset table'!$C$2:$C$5)*SIGN(contributionAmount)&gt;0))</f>
        <v>4999.9999876599741</v>
      </c>
    </row>
    <row r="33" spans="1:5" x14ac:dyDescent="0.25">
      <c r="A33" s="11">
        <f t="shared" si="3"/>
        <v>31</v>
      </c>
      <c r="B33" s="12">
        <f t="shared" si="0"/>
        <v>-0.11111111150285793</v>
      </c>
      <c r="C33" s="12">
        <f t="shared" si="1"/>
        <v>-0.11111111100763085</v>
      </c>
      <c r="D33" s="12">
        <f t="shared" si="2"/>
        <v>-0.11111111125524439</v>
      </c>
      <c r="E33" s="31">
        <f t="array" ref="E33">SUMPRODUCT(('Asset table'!$F$2:$F$5*finalTotal*($D33+1)-'Asset table'!$C$2:$C$5)*(('Asset table'!$F$2:$F$5*finalTotal*($D33+1)-'Asset table'!$C$2:$C$5)*SIGN(contributionAmount)&gt;0))</f>
        <v>4999.9999954597988</v>
      </c>
    </row>
    <row r="34" spans="1:5" x14ac:dyDescent="0.25">
      <c r="A34" s="11">
        <f t="shared" si="3"/>
        <v>32</v>
      </c>
      <c r="B34" s="12">
        <f t="shared" si="0"/>
        <v>-0.11111111125524439</v>
      </c>
      <c r="C34" s="12">
        <f t="shared" si="1"/>
        <v>-0.11111111100763085</v>
      </c>
      <c r="D34" s="12">
        <f t="shared" si="2"/>
        <v>-0.11111111113143762</v>
      </c>
      <c r="E34" s="31">
        <f t="array" ref="E34">SUMPRODUCT(('Asset table'!$F$2:$F$5*finalTotal*($D34+1)-'Asset table'!$C$2:$C$5)*(('Asset table'!$F$2:$F$5*finalTotal*($D34+1)-'Asset table'!$C$2:$C$5)*SIGN(contributionAmount)&gt;0))</f>
        <v>4999.9999993597139</v>
      </c>
    </row>
    <row r="35" spans="1:5" x14ac:dyDescent="0.25">
      <c r="A35" s="11">
        <f t="shared" si="3"/>
        <v>33</v>
      </c>
      <c r="B35" s="12">
        <f t="shared" ref="B35:B66" si="4">IF($E34&lt;contributionAmount,$D34,$B34)</f>
        <v>-0.11111111113143762</v>
      </c>
      <c r="C35" s="12">
        <f t="shared" ref="C35:C66" si="5">IF($E34&lt;contributionAmount,$C34,$D34)</f>
        <v>-0.11111111100763085</v>
      </c>
      <c r="D35" s="12">
        <f t="shared" si="2"/>
        <v>-0.11111111106953424</v>
      </c>
      <c r="E35" s="31">
        <f t="array" ref="E35">SUMPRODUCT(('Asset table'!$F$2:$F$5*finalTotal*($D35+1)-'Asset table'!$C$2:$C$5)*(('Asset table'!$F$2:$F$5*finalTotal*($D35+1)-'Asset table'!$C$2:$C$5)*SIGN(contributionAmount)&gt;0))</f>
        <v>5000.0000013096742</v>
      </c>
    </row>
    <row r="36" spans="1:5" x14ac:dyDescent="0.25">
      <c r="A36" s="11">
        <f t="shared" si="3"/>
        <v>34</v>
      </c>
      <c r="B36" s="12">
        <f t="shared" si="4"/>
        <v>-0.11111111113143762</v>
      </c>
      <c r="C36" s="12">
        <f t="shared" si="5"/>
        <v>-0.11111111106953424</v>
      </c>
      <c r="D36" s="12">
        <f t="shared" si="2"/>
        <v>-0.11111111110048594</v>
      </c>
      <c r="E36" s="31">
        <f t="array" ref="E36">SUMPRODUCT(('Asset table'!$F$2:$F$5*finalTotal*($D36+1)-'Asset table'!$C$2:$C$5)*(('Asset table'!$F$2:$F$5*finalTotal*($D36+1)-'Asset table'!$C$2:$C$5)*SIGN(contributionAmount)&gt;0))</f>
        <v>5000.0000003346941</v>
      </c>
    </row>
    <row r="37" spans="1:5" x14ac:dyDescent="0.25">
      <c r="A37" s="11">
        <f t="shared" si="3"/>
        <v>35</v>
      </c>
      <c r="B37" s="12">
        <f t="shared" si="4"/>
        <v>-0.11111111113143762</v>
      </c>
      <c r="C37" s="12">
        <f t="shared" si="5"/>
        <v>-0.11111111110048594</v>
      </c>
      <c r="D37" s="12">
        <f t="shared" si="2"/>
        <v>-0.11111111111596178</v>
      </c>
      <c r="E37" s="31">
        <f t="array" ref="E37">SUMPRODUCT(('Asset table'!$F$2:$F$5*finalTotal*($D37+1)-'Asset table'!$C$2:$C$5)*(('Asset table'!$F$2:$F$5*finalTotal*($D37+1)-'Asset table'!$C$2:$C$5)*SIGN(contributionAmount)&gt;0))</f>
        <v>4999.9999998472067</v>
      </c>
    </row>
    <row r="38" spans="1:5" x14ac:dyDescent="0.25">
      <c r="A38" s="11">
        <f t="shared" si="3"/>
        <v>36</v>
      </c>
      <c r="B38" s="12">
        <f t="shared" si="4"/>
        <v>-0.11111111111596178</v>
      </c>
      <c r="C38" s="12">
        <f t="shared" si="5"/>
        <v>-0.11111111110048594</v>
      </c>
      <c r="D38" s="12">
        <f t="shared" si="2"/>
        <v>-0.11111111110822386</v>
      </c>
      <c r="E38" s="31">
        <f t="array" ref="E38">SUMPRODUCT(('Asset table'!$F$2:$F$5*finalTotal*($D38+1)-'Asset table'!$C$2:$C$5)*(('Asset table'!$F$2:$F$5*finalTotal*($D38+1)-'Asset table'!$C$2:$C$5)*SIGN(contributionAmount)&gt;0))</f>
        <v>5000.0000000909477</v>
      </c>
    </row>
    <row r="39" spans="1:5" x14ac:dyDescent="0.25">
      <c r="A39" s="11">
        <f t="shared" si="3"/>
        <v>37</v>
      </c>
      <c r="B39" s="12">
        <f t="shared" si="4"/>
        <v>-0.11111111111596178</v>
      </c>
      <c r="C39" s="12">
        <f t="shared" si="5"/>
        <v>-0.11111111110822386</v>
      </c>
      <c r="D39" s="12">
        <f t="shared" si="2"/>
        <v>-0.11111111111209282</v>
      </c>
      <c r="E39" s="31">
        <f t="array" ref="E39">SUMPRODUCT(('Asset table'!$F$2:$F$5*finalTotal*($D39+1)-'Asset table'!$C$2:$C$5)*(('Asset table'!$F$2:$F$5*finalTotal*($D39+1)-'Asset table'!$C$2:$C$5)*SIGN(contributionAmount)&gt;0))</f>
        <v>4999.9999999690772</v>
      </c>
    </row>
    <row r="40" spans="1:5" x14ac:dyDescent="0.25">
      <c r="A40" s="11">
        <f t="shared" si="3"/>
        <v>38</v>
      </c>
      <c r="B40" s="12">
        <f t="shared" si="4"/>
        <v>-0.11111111111209282</v>
      </c>
      <c r="C40" s="12">
        <f t="shared" si="5"/>
        <v>-0.11111111110822386</v>
      </c>
      <c r="D40" s="12">
        <f t="shared" si="2"/>
        <v>-0.11111111111015834</v>
      </c>
      <c r="E40" s="31">
        <f t="array" ref="E40">SUMPRODUCT(('Asset table'!$F$2:$F$5*finalTotal*($D40+1)-'Asset table'!$C$2:$C$5)*(('Asset table'!$F$2:$F$5*finalTotal*($D40+1)-'Asset table'!$C$2:$C$5)*SIGN(contributionAmount)&gt;0))</f>
        <v>5000.0000000300097</v>
      </c>
    </row>
    <row r="41" spans="1:5" x14ac:dyDescent="0.25">
      <c r="A41" s="11">
        <f t="shared" si="3"/>
        <v>39</v>
      </c>
      <c r="B41" s="12">
        <f t="shared" si="4"/>
        <v>-0.11111111111209282</v>
      </c>
      <c r="C41" s="12">
        <f t="shared" si="5"/>
        <v>-0.11111111111015834</v>
      </c>
      <c r="D41" s="12">
        <f t="shared" si="2"/>
        <v>-0.11111111111112558</v>
      </c>
      <c r="E41" s="31">
        <f t="array" ref="E41">SUMPRODUCT(('Asset table'!$F$2:$F$5*finalTotal*($D41+1)-'Asset table'!$C$2:$C$5)*(('Asset table'!$F$2:$F$5*finalTotal*($D41+1)-'Asset table'!$C$2:$C$5)*SIGN(contributionAmount)&gt;0))</f>
        <v>4999.9999999995434</v>
      </c>
    </row>
    <row r="42" spans="1:5" x14ac:dyDescent="0.25">
      <c r="A42" s="11">
        <f t="shared" si="3"/>
        <v>40</v>
      </c>
      <c r="B42" s="12">
        <f t="shared" si="4"/>
        <v>-0.11111111111112558</v>
      </c>
      <c r="C42" s="12">
        <f t="shared" si="5"/>
        <v>-0.11111111111015834</v>
      </c>
      <c r="D42" s="12">
        <f t="shared" si="2"/>
        <v>-0.11111111111064195</v>
      </c>
      <c r="E42" s="31">
        <f t="array" ref="E42">SUMPRODUCT(('Asset table'!$F$2:$F$5*finalTotal*($D42+1)-'Asset table'!$C$2:$C$5)*(('Asset table'!$F$2:$F$5*finalTotal*($D42+1)-'Asset table'!$C$2:$C$5)*SIGN(contributionAmount)&gt;0))</f>
        <v>5000.0000000147793</v>
      </c>
    </row>
    <row r="43" spans="1:5" x14ac:dyDescent="0.25">
      <c r="A43" s="11">
        <f t="shared" si="3"/>
        <v>41</v>
      </c>
      <c r="B43" s="12">
        <f t="shared" si="4"/>
        <v>-0.11111111111112558</v>
      </c>
      <c r="C43" s="12">
        <f t="shared" si="5"/>
        <v>-0.11111111111064195</v>
      </c>
      <c r="D43" s="12">
        <f t="shared" si="2"/>
        <v>-0.11111111111088376</v>
      </c>
      <c r="E43" s="31">
        <f t="array" ref="E43">SUMPRODUCT(('Asset table'!$F$2:$F$5*finalTotal*($D43+1)-'Asset table'!$C$2:$C$5)*(('Asset table'!$F$2:$F$5*finalTotal*($D43+1)-'Asset table'!$C$2:$C$5)*SIGN(contributionAmount)&gt;0))</f>
        <v>5000.0000000071614</v>
      </c>
    </row>
    <row r="44" spans="1:5" x14ac:dyDescent="0.25">
      <c r="A44" s="11">
        <f t="shared" si="3"/>
        <v>42</v>
      </c>
      <c r="B44" s="12">
        <f t="shared" si="4"/>
        <v>-0.11111111111112558</v>
      </c>
      <c r="C44" s="12">
        <f t="shared" si="5"/>
        <v>-0.11111111111088376</v>
      </c>
      <c r="D44" s="12">
        <f t="shared" si="2"/>
        <v>-0.11111111111100466</v>
      </c>
      <c r="E44" s="31">
        <f t="array" ref="E44">SUMPRODUCT(('Asset table'!$F$2:$F$5*finalTotal*($D44+1)-'Asset table'!$C$2:$C$5)*(('Asset table'!$F$2:$F$5*finalTotal*($D44+1)-'Asset table'!$C$2:$C$5)*SIGN(contributionAmount)&gt;0))</f>
        <v>5000.0000000033524</v>
      </c>
    </row>
    <row r="45" spans="1:5" x14ac:dyDescent="0.25">
      <c r="A45" s="11">
        <f t="shared" si="3"/>
        <v>43</v>
      </c>
      <c r="B45" s="12">
        <f t="shared" si="4"/>
        <v>-0.11111111111112558</v>
      </c>
      <c r="C45" s="12">
        <f t="shared" si="5"/>
        <v>-0.11111111111100466</v>
      </c>
      <c r="D45" s="12">
        <f t="shared" si="2"/>
        <v>-0.11111111111106511</v>
      </c>
      <c r="E45" s="31">
        <f t="array" ref="E45">SUMPRODUCT(('Asset table'!$F$2:$F$5*finalTotal*($D45+1)-'Asset table'!$C$2:$C$5)*(('Asset table'!$F$2:$F$5*finalTotal*($D45+1)-'Asset table'!$C$2:$C$5)*SIGN(contributionAmount)&gt;0))</f>
        <v>5000.0000000014479</v>
      </c>
    </row>
    <row r="46" spans="1:5" x14ac:dyDescent="0.25">
      <c r="A46" s="11">
        <f t="shared" si="3"/>
        <v>44</v>
      </c>
      <c r="B46" s="12">
        <f t="shared" si="4"/>
        <v>-0.11111111111112558</v>
      </c>
      <c r="C46" s="12">
        <f t="shared" si="5"/>
        <v>-0.11111111111106511</v>
      </c>
      <c r="D46" s="12">
        <f t="shared" si="2"/>
        <v>-0.11111111111109534</v>
      </c>
      <c r="E46" s="31">
        <f t="array" ref="E46">SUMPRODUCT(('Asset table'!$F$2:$F$5*finalTotal*($D46+1)-'Asset table'!$C$2:$C$5)*(('Asset table'!$F$2:$F$5*finalTotal*($D46+1)-'Asset table'!$C$2:$C$5)*SIGN(contributionAmount)&gt;0))</f>
        <v>5000.0000000004929</v>
      </c>
    </row>
    <row r="47" spans="1:5" x14ac:dyDescent="0.25">
      <c r="A47" s="11">
        <f t="shared" si="3"/>
        <v>45</v>
      </c>
      <c r="B47" s="12">
        <f t="shared" si="4"/>
        <v>-0.11111111111112558</v>
      </c>
      <c r="C47" s="12">
        <f t="shared" si="5"/>
        <v>-0.11111111111109534</v>
      </c>
      <c r="D47" s="12">
        <f t="shared" si="2"/>
        <v>-0.11111111111111047</v>
      </c>
      <c r="E47" s="31">
        <f t="array" ref="E47">SUMPRODUCT(('Asset table'!$F$2:$F$5*finalTotal*($D47+1)-'Asset table'!$C$2:$C$5)*(('Asset table'!$F$2:$F$5*finalTotal*($D47+1)-'Asset table'!$C$2:$C$5)*SIGN(contributionAmount)&gt;0))</f>
        <v>5000.0000000000182</v>
      </c>
    </row>
    <row r="48" spans="1:5" x14ac:dyDescent="0.25">
      <c r="A48" s="11">
        <f t="shared" si="3"/>
        <v>46</v>
      </c>
      <c r="B48" s="12">
        <f t="shared" si="4"/>
        <v>-0.11111111111112558</v>
      </c>
      <c r="C48" s="12">
        <f t="shared" si="5"/>
        <v>-0.11111111111111047</v>
      </c>
      <c r="D48" s="12">
        <f t="shared" si="2"/>
        <v>-0.11111111111111802</v>
      </c>
      <c r="E48" s="31">
        <f t="array" ref="E48">SUMPRODUCT(('Asset table'!$F$2:$F$5*finalTotal*($D48+1)-'Asset table'!$C$2:$C$5)*(('Asset table'!$F$2:$F$5*finalTotal*($D48+1)-'Asset table'!$C$2:$C$5)*SIGN(contributionAmount)&gt;0))</f>
        <v>4999.9999999997835</v>
      </c>
    </row>
    <row r="49" spans="1:5" x14ac:dyDescent="0.25">
      <c r="A49" s="11">
        <f t="shared" si="3"/>
        <v>47</v>
      </c>
      <c r="B49" s="12">
        <f t="shared" si="4"/>
        <v>-0.11111111111111802</v>
      </c>
      <c r="C49" s="12">
        <f t="shared" si="5"/>
        <v>-0.11111111111111047</v>
      </c>
      <c r="D49" s="12">
        <f t="shared" si="2"/>
        <v>-0.11111111111111424</v>
      </c>
      <c r="E49" s="31">
        <f t="array" ref="E49">SUMPRODUCT(('Asset table'!$F$2:$F$5*finalTotal*($D49+1)-'Asset table'!$C$2:$C$5)*(('Asset table'!$F$2:$F$5*finalTotal*($D49+1)-'Asset table'!$C$2:$C$5)*SIGN(contributionAmount)&gt;0))</f>
        <v>4999.9999999998981</v>
      </c>
    </row>
    <row r="50" spans="1:5" x14ac:dyDescent="0.25">
      <c r="A50" s="11">
        <f t="shared" si="3"/>
        <v>48</v>
      </c>
      <c r="B50" s="12">
        <f t="shared" si="4"/>
        <v>-0.11111111111111424</v>
      </c>
      <c r="C50" s="12">
        <f t="shared" si="5"/>
        <v>-0.11111111111111047</v>
      </c>
      <c r="D50" s="12">
        <f t="shared" si="2"/>
        <v>-0.11111111111111235</v>
      </c>
      <c r="E50" s="31">
        <f t="array" ref="E50">SUMPRODUCT(('Asset table'!$F$2:$F$5*finalTotal*($D50+1)-'Asset table'!$C$2:$C$5)*(('Asset table'!$F$2:$F$5*finalTotal*($D50+1)-'Asset table'!$C$2:$C$5)*SIGN(contributionAmount)&gt;0))</f>
        <v>4999.9999999999582</v>
      </c>
    </row>
    <row r="51" spans="1:5" x14ac:dyDescent="0.25">
      <c r="A51" s="11">
        <f t="shared" si="3"/>
        <v>49</v>
      </c>
      <c r="B51" s="12">
        <f t="shared" si="4"/>
        <v>-0.11111111111111235</v>
      </c>
      <c r="C51" s="12">
        <f t="shared" si="5"/>
        <v>-0.11111111111111047</v>
      </c>
      <c r="D51" s="12">
        <f t="shared" si="2"/>
        <v>-0.11111111111111141</v>
      </c>
      <c r="E51" s="31">
        <f t="array" ref="E51">SUMPRODUCT(('Asset table'!$F$2:$F$5*finalTotal*($D51+1)-'Asset table'!$C$2:$C$5)*(('Asset table'!$F$2:$F$5*finalTotal*($D51+1)-'Asset table'!$C$2:$C$5)*SIGN(contributionAmount)&gt;0))</f>
        <v>4999.9999999999909</v>
      </c>
    </row>
    <row r="52" spans="1:5" x14ac:dyDescent="0.25">
      <c r="A52" s="11">
        <f t="shared" si="3"/>
        <v>50</v>
      </c>
      <c r="B52" s="12">
        <f t="shared" si="4"/>
        <v>-0.11111111111111141</v>
      </c>
      <c r="C52" s="12">
        <f t="shared" si="5"/>
        <v>-0.11111111111111047</v>
      </c>
      <c r="D52" s="12">
        <f t="shared" si="2"/>
        <v>-0.11111111111111094</v>
      </c>
      <c r="E52" s="31">
        <f t="array" ref="E52">SUMPRODUCT(('Asset table'!$F$2:$F$5*finalTotal*($D52+1)-'Asset table'!$C$2:$C$5)*(('Asset table'!$F$2:$F$5*finalTotal*($D52+1)-'Asset table'!$C$2:$C$5)*SIGN(contributionAmount)&gt;0))</f>
        <v>5000.0000000000073</v>
      </c>
    </row>
    <row r="53" spans="1:5" x14ac:dyDescent="0.25">
      <c r="A53" s="11">
        <f t="shared" si="3"/>
        <v>51</v>
      </c>
      <c r="B53" s="12">
        <f t="shared" si="4"/>
        <v>-0.11111111111111141</v>
      </c>
      <c r="C53" s="12">
        <f t="shared" si="5"/>
        <v>-0.11111111111111094</v>
      </c>
      <c r="D53" s="12">
        <f t="shared" si="2"/>
        <v>-0.11111111111111117</v>
      </c>
      <c r="E53" s="31">
        <f t="array" ref="E53">SUMPRODUCT(('Asset table'!$F$2:$F$5*finalTotal*($D53+1)-'Asset table'!$C$2:$C$5)*(('Asset table'!$F$2:$F$5*finalTotal*($D53+1)-'Asset table'!$C$2:$C$5)*SIGN(contributionAmount)&gt;0))</f>
        <v>4999.9999999999964</v>
      </c>
    </row>
    <row r="54" spans="1:5" x14ac:dyDescent="0.25">
      <c r="A54" s="11">
        <f t="shared" si="3"/>
        <v>52</v>
      </c>
      <c r="B54" s="12">
        <f t="shared" si="4"/>
        <v>-0.11111111111111141</v>
      </c>
      <c r="C54" s="12">
        <f t="shared" si="5"/>
        <v>-0.11111111111111117</v>
      </c>
      <c r="D54" s="12">
        <f t="shared" si="2"/>
        <v>-0.1111111111111113</v>
      </c>
      <c r="E54" s="31">
        <f t="array" ref="E54">SUMPRODUCT(('Asset table'!$F$2:$F$5*finalTotal*($D54+1)-'Asset table'!$C$2:$C$5)*(('Asset table'!$F$2:$F$5*finalTotal*($D54+1)-'Asset table'!$C$2:$C$5)*SIGN(contributionAmount)&gt;0))</f>
        <v>4999.9999999999964</v>
      </c>
    </row>
    <row r="55" spans="1:5" x14ac:dyDescent="0.25">
      <c r="A55" s="11">
        <f t="shared" si="3"/>
        <v>53</v>
      </c>
      <c r="B55" s="12">
        <f t="shared" si="4"/>
        <v>-0.11111111111111141</v>
      </c>
      <c r="C55" s="12">
        <f t="shared" si="5"/>
        <v>-0.1111111111111113</v>
      </c>
      <c r="D55" s="12">
        <f t="shared" si="2"/>
        <v>-0.11111111111111135</v>
      </c>
      <c r="E55" s="31">
        <f t="array" ref="E55">SUMPRODUCT(('Asset table'!$F$2:$F$5*finalTotal*($D55+1)-'Asset table'!$C$2:$C$5)*(('Asset table'!$F$2:$F$5*finalTotal*($D55+1)-'Asset table'!$C$2:$C$5)*SIGN(contributionAmount)&gt;0))</f>
        <v>4999.9999999999909</v>
      </c>
    </row>
    <row r="56" spans="1:5" x14ac:dyDescent="0.25">
      <c r="A56" s="11">
        <f t="shared" si="3"/>
        <v>54</v>
      </c>
      <c r="B56" s="12">
        <f t="shared" si="4"/>
        <v>-0.11111111111111135</v>
      </c>
      <c r="C56" s="12">
        <f t="shared" si="5"/>
        <v>-0.1111111111111113</v>
      </c>
      <c r="D56" s="12">
        <f t="shared" si="2"/>
        <v>-0.11111111111111133</v>
      </c>
      <c r="E56" s="31">
        <f t="array" ref="E56">SUMPRODUCT(('Asset table'!$F$2:$F$5*finalTotal*($D56+1)-'Asset table'!$C$2:$C$5)*(('Asset table'!$F$2:$F$5*finalTotal*($D56+1)-'Asset table'!$C$2:$C$5)*SIGN(contributionAmount)&gt;0))</f>
        <v>4999.9999999999909</v>
      </c>
    </row>
    <row r="57" spans="1:5" x14ac:dyDescent="0.25">
      <c r="A57" s="11">
        <f t="shared" si="3"/>
        <v>55</v>
      </c>
      <c r="B57" s="12">
        <f t="shared" si="4"/>
        <v>-0.11111111111111133</v>
      </c>
      <c r="C57" s="12">
        <f t="shared" si="5"/>
        <v>-0.1111111111111113</v>
      </c>
      <c r="D57" s="12">
        <f t="shared" si="2"/>
        <v>-0.11111111111111131</v>
      </c>
      <c r="E57" s="31">
        <f t="array" ref="E57">SUMPRODUCT(('Asset table'!$F$2:$F$5*finalTotal*($D57+1)-'Asset table'!$C$2:$C$5)*(('Asset table'!$F$2:$F$5*finalTotal*($D57+1)-'Asset table'!$C$2:$C$5)*SIGN(contributionAmount)&gt;0))</f>
        <v>4999.9999999999964</v>
      </c>
    </row>
    <row r="58" spans="1:5" x14ac:dyDescent="0.25">
      <c r="A58" s="11">
        <f t="shared" si="3"/>
        <v>56</v>
      </c>
      <c r="B58" s="12">
        <f t="shared" si="4"/>
        <v>-0.11111111111111133</v>
      </c>
      <c r="C58" s="12">
        <f t="shared" si="5"/>
        <v>-0.11111111111111131</v>
      </c>
      <c r="D58" s="12">
        <f t="shared" si="2"/>
        <v>-0.11111111111111133</v>
      </c>
      <c r="E58" s="31">
        <f t="array" ref="E58">SUMPRODUCT(('Asset table'!$F$2:$F$5*finalTotal*($D58+1)-'Asset table'!$C$2:$C$5)*(('Asset table'!$F$2:$F$5*finalTotal*($D58+1)-'Asset table'!$C$2:$C$5)*SIGN(contributionAmount)&gt;0))</f>
        <v>4999.9999999999909</v>
      </c>
    </row>
    <row r="59" spans="1:5" x14ac:dyDescent="0.25">
      <c r="A59" s="11">
        <f t="shared" si="3"/>
        <v>57</v>
      </c>
      <c r="B59" s="12">
        <f t="shared" si="4"/>
        <v>-0.11111111111111133</v>
      </c>
      <c r="C59" s="12">
        <f t="shared" si="5"/>
        <v>-0.11111111111111131</v>
      </c>
      <c r="D59" s="12">
        <f t="shared" si="2"/>
        <v>-0.11111111111111133</v>
      </c>
      <c r="E59" s="31">
        <f t="array" ref="E59">SUMPRODUCT(('Asset table'!$F$2:$F$5*finalTotal*($D59+1)-'Asset table'!$C$2:$C$5)*(('Asset table'!$F$2:$F$5*finalTotal*($D59+1)-'Asset table'!$C$2:$C$5)*SIGN(contributionAmount)&gt;0))</f>
        <v>4999.9999999999909</v>
      </c>
    </row>
    <row r="60" spans="1:5" x14ac:dyDescent="0.25">
      <c r="A60" s="11">
        <f t="shared" si="3"/>
        <v>58</v>
      </c>
      <c r="B60" s="12">
        <f t="shared" si="4"/>
        <v>-0.11111111111111133</v>
      </c>
      <c r="C60" s="12">
        <f t="shared" si="5"/>
        <v>-0.11111111111111131</v>
      </c>
      <c r="D60" s="12">
        <f t="shared" si="2"/>
        <v>-0.11111111111111133</v>
      </c>
      <c r="E60" s="31">
        <f t="array" ref="E60">SUMPRODUCT(('Asset table'!$F$2:$F$5*finalTotal*($D60+1)-'Asset table'!$C$2:$C$5)*(('Asset table'!$F$2:$F$5*finalTotal*($D60+1)-'Asset table'!$C$2:$C$5)*SIGN(contributionAmount)&gt;0))</f>
        <v>4999.9999999999909</v>
      </c>
    </row>
    <row r="61" spans="1:5" x14ac:dyDescent="0.25">
      <c r="A61" s="11">
        <f t="shared" si="3"/>
        <v>59</v>
      </c>
      <c r="B61" s="12">
        <f t="shared" si="4"/>
        <v>-0.11111111111111133</v>
      </c>
      <c r="C61" s="12">
        <f t="shared" si="5"/>
        <v>-0.11111111111111131</v>
      </c>
      <c r="D61" s="12">
        <f t="shared" si="2"/>
        <v>-0.11111111111111133</v>
      </c>
      <c r="E61" s="31">
        <f t="array" ref="E61">SUMPRODUCT(('Asset table'!$F$2:$F$5*finalTotal*($D61+1)-'Asset table'!$C$2:$C$5)*(('Asset table'!$F$2:$F$5*finalTotal*($D61+1)-'Asset table'!$C$2:$C$5)*SIGN(contributionAmount)&gt;0))</f>
        <v>4999.9999999999909</v>
      </c>
    </row>
    <row r="62" spans="1:5" x14ac:dyDescent="0.25">
      <c r="A62" s="11">
        <f t="shared" si="3"/>
        <v>60</v>
      </c>
      <c r="B62" s="12">
        <f t="shared" si="4"/>
        <v>-0.11111111111111133</v>
      </c>
      <c r="C62" s="12">
        <f t="shared" si="5"/>
        <v>-0.11111111111111131</v>
      </c>
      <c r="D62" s="12">
        <f t="shared" si="2"/>
        <v>-0.11111111111111133</v>
      </c>
      <c r="E62" s="31">
        <f t="array" ref="E62">SUMPRODUCT(('Asset table'!$F$2:$F$5*finalTotal*($D62+1)-'Asset table'!$C$2:$C$5)*(('Asset table'!$F$2:$F$5*finalTotal*($D62+1)-'Asset table'!$C$2:$C$5)*SIGN(contributionAmount)&gt;0))</f>
        <v>4999.9999999999909</v>
      </c>
    </row>
    <row r="63" spans="1:5" x14ac:dyDescent="0.25">
      <c r="A63" s="11">
        <f t="shared" si="3"/>
        <v>61</v>
      </c>
      <c r="B63" s="12">
        <f t="shared" si="4"/>
        <v>-0.11111111111111133</v>
      </c>
      <c r="C63" s="12">
        <f t="shared" si="5"/>
        <v>-0.11111111111111131</v>
      </c>
      <c r="D63" s="12">
        <f t="shared" si="2"/>
        <v>-0.11111111111111133</v>
      </c>
      <c r="E63" s="31">
        <f t="array" ref="E63">SUMPRODUCT(('Asset table'!$F$2:$F$5*finalTotal*($D63+1)-'Asset table'!$C$2:$C$5)*(('Asset table'!$F$2:$F$5*finalTotal*($D63+1)-'Asset table'!$C$2:$C$5)*SIGN(contributionAmount)&gt;0))</f>
        <v>4999.9999999999909</v>
      </c>
    </row>
    <row r="64" spans="1:5" x14ac:dyDescent="0.25">
      <c r="A64" s="11">
        <f t="shared" si="3"/>
        <v>62</v>
      </c>
      <c r="B64" s="12">
        <f t="shared" si="4"/>
        <v>-0.11111111111111133</v>
      </c>
      <c r="C64" s="12">
        <f t="shared" si="5"/>
        <v>-0.11111111111111131</v>
      </c>
      <c r="D64" s="12">
        <f t="shared" si="2"/>
        <v>-0.11111111111111133</v>
      </c>
      <c r="E64" s="31">
        <f t="array" ref="E64">SUMPRODUCT(('Asset table'!$F$2:$F$5*finalTotal*($D64+1)-'Asset table'!$C$2:$C$5)*(('Asset table'!$F$2:$F$5*finalTotal*($D64+1)-'Asset table'!$C$2:$C$5)*SIGN(contributionAmount)&gt;0))</f>
        <v>4999.9999999999909</v>
      </c>
    </row>
    <row r="65" spans="1:5" x14ac:dyDescent="0.25">
      <c r="A65" s="11">
        <f t="shared" si="3"/>
        <v>63</v>
      </c>
      <c r="B65" s="12">
        <f t="shared" si="4"/>
        <v>-0.11111111111111133</v>
      </c>
      <c r="C65" s="12">
        <f t="shared" si="5"/>
        <v>-0.11111111111111131</v>
      </c>
      <c r="D65" s="12">
        <f t="shared" si="2"/>
        <v>-0.11111111111111133</v>
      </c>
      <c r="E65" s="31">
        <f t="array" ref="E65">SUMPRODUCT(('Asset table'!$F$2:$F$5*finalTotal*($D65+1)-'Asset table'!$C$2:$C$5)*(('Asset table'!$F$2:$F$5*finalTotal*($D65+1)-'Asset table'!$C$2:$C$5)*SIGN(contributionAmount)&gt;0))</f>
        <v>4999.9999999999909</v>
      </c>
    </row>
    <row r="66" spans="1:5" x14ac:dyDescent="0.25">
      <c r="A66" s="11">
        <f t="shared" si="3"/>
        <v>64</v>
      </c>
      <c r="B66" s="12">
        <f t="shared" si="4"/>
        <v>-0.11111111111111133</v>
      </c>
      <c r="C66" s="12">
        <f t="shared" si="5"/>
        <v>-0.11111111111111131</v>
      </c>
      <c r="D66" s="12">
        <f t="shared" si="2"/>
        <v>-0.11111111111111133</v>
      </c>
      <c r="E66" s="31">
        <f t="array" ref="E66">SUMPRODUCT(('Asset table'!$F$2:$F$5*finalTotal*($D66+1)-'Asset table'!$C$2:$C$5)*(('Asset table'!$F$2:$F$5*finalTotal*($D66+1)-'Asset table'!$C$2:$C$5)*SIGN(contributionAmount)&gt;0))</f>
        <v>4999.9999999999909</v>
      </c>
    </row>
  </sheetData>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68F89A-3DCF-4E77-AAED-BDFDE990F335}">
  <dimension ref="A1"/>
  <sheetViews>
    <sheetView tabSelected="1" workbookViewId="0"/>
  </sheetViews>
  <sheetFormatPr defaultRowHeight="15" x14ac:dyDescent="0.25"/>
  <cols>
    <col min="1" max="1" width="108.42578125" customWidth="1"/>
  </cols>
  <sheetData>
    <row r="1" spans="1:1" ht="285" x14ac:dyDescent="0.25">
      <c r="A1" s="33" t="s">
        <v>24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Asset table</vt:lpstr>
      <vt:lpstr>Rebalancing calculation</vt:lpstr>
      <vt:lpstr>About</vt:lpstr>
      <vt:lpstr>contributionAmount</vt:lpstr>
      <vt:lpstr>finalTotal</vt:lpstr>
      <vt:lpstr>initialTotal</vt:lpstr>
      <vt:lpstr>optimalDeviation</vt:lpstr>
    </vt:vector>
  </TitlesOfParts>
  <Company>optimalrebalancing.info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Optimal lazy rebalancing calculator</dc:title>
  <dc:creator>Albert Mao</dc:creator>
  <dc:description>Copyright 2024 Albert H. Mao</dc:description>
  <cp:lastModifiedBy>- -</cp:lastModifiedBy>
  <dcterms:created xsi:type="dcterms:W3CDTF">2020-12-24T07:28:32Z</dcterms:created>
  <dcterms:modified xsi:type="dcterms:W3CDTF">2024-01-18T03:20:52Z</dcterms:modified>
</cp:coreProperties>
</file>